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8_{04FC2D35-CB03-4BC4-A69D-1C1E4B6C5101}" xr6:coauthVersionLast="41" xr6:coauthVersionMax="41" xr10:uidLastSave="{00000000-0000-0000-0000-000000000000}"/>
  <bookViews>
    <workbookView xWindow="1020" yWindow="690" windowWidth="21375" windowHeight="14670" tabRatio="918" xr2:uid="{00000000-000D-0000-FFFF-FFFF00000000}"/>
  </bookViews>
  <sheets>
    <sheet name="Notice" sheetId="5" r:id="rId1"/>
    <sheet name="données" sheetId="1" r:id="rId2"/>
    <sheet name="test" sheetId="2" r:id="rId3"/>
    <sheet name="Méthodes avec R" sheetId="6" r:id="rId4"/>
    <sheet name="tableWILC" sheetId="3" state="hidden" r:id="rId5"/>
  </sheets>
  <calcPr calcId="181029"/>
</workbook>
</file>

<file path=xl/calcChain.xml><?xml version="1.0" encoding="utf-8"?>
<calcChain xmlns="http://schemas.openxmlformats.org/spreadsheetml/2006/main">
  <c r="C61" i="1" l="1"/>
  <c r="T14" i="1"/>
  <c r="T13" i="1"/>
  <c r="R10" i="1"/>
  <c r="S10" i="1" s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7" i="1"/>
  <c r="S27" i="1" s="1"/>
  <c r="R28" i="1"/>
  <c r="S28" i="1" s="1"/>
  <c r="R29" i="1"/>
  <c r="S29" i="1" s="1"/>
  <c r="R30" i="1"/>
  <c r="S30" i="1" s="1"/>
  <c r="R31" i="1"/>
  <c r="S31" i="1" s="1"/>
  <c r="R32" i="1"/>
  <c r="S32" i="1" s="1"/>
  <c r="R33" i="1"/>
  <c r="S33" i="1" s="1"/>
  <c r="R34" i="1"/>
  <c r="S34" i="1" s="1"/>
  <c r="R35" i="1"/>
  <c r="S35" i="1" s="1"/>
  <c r="R36" i="1"/>
  <c r="S36" i="1" s="1"/>
  <c r="R37" i="1"/>
  <c r="S37" i="1" s="1"/>
  <c r="R38" i="1"/>
  <c r="S38" i="1" s="1"/>
  <c r="R39" i="1"/>
  <c r="S39" i="1" s="1"/>
  <c r="R40" i="1"/>
  <c r="S40" i="1" s="1"/>
  <c r="R41" i="1"/>
  <c r="S41" i="1" s="1"/>
  <c r="R42" i="1"/>
  <c r="S42" i="1" s="1"/>
  <c r="R43" i="1"/>
  <c r="S43" i="1" s="1"/>
  <c r="R44" i="1"/>
  <c r="S44" i="1" s="1"/>
  <c r="R45" i="1"/>
  <c r="S45" i="1" s="1"/>
  <c r="R46" i="1"/>
  <c r="S46" i="1" s="1"/>
  <c r="R47" i="1"/>
  <c r="S47" i="1" s="1"/>
  <c r="R48" i="1"/>
  <c r="S48" i="1" s="1"/>
  <c r="R49" i="1"/>
  <c r="S49" i="1" s="1"/>
  <c r="R50" i="1"/>
  <c r="S50" i="1" s="1"/>
  <c r="R51" i="1"/>
  <c r="S51" i="1" s="1"/>
  <c r="R52" i="1"/>
  <c r="S52" i="1" s="1"/>
  <c r="R53" i="1"/>
  <c r="S53" i="1" s="1"/>
  <c r="R54" i="1"/>
  <c r="S54" i="1" s="1"/>
  <c r="R55" i="1"/>
  <c r="S55" i="1" s="1"/>
  <c r="R56" i="1"/>
  <c r="S56" i="1" s="1"/>
  <c r="R57" i="1"/>
  <c r="S57" i="1" s="1"/>
  <c r="R58" i="1"/>
  <c r="S58" i="1" s="1"/>
  <c r="E38" i="1"/>
  <c r="F38" i="1" s="1"/>
  <c r="L38" i="1" s="1"/>
  <c r="E39" i="1"/>
  <c r="F39" i="1" s="1"/>
  <c r="L39" i="1" s="1"/>
  <c r="E40" i="1"/>
  <c r="F40" i="1" s="1"/>
  <c r="L40" i="1" s="1"/>
  <c r="E41" i="1"/>
  <c r="F41" i="1" s="1"/>
  <c r="L41" i="1" s="1"/>
  <c r="E42" i="1"/>
  <c r="I42" i="1" s="1"/>
  <c r="E43" i="1"/>
  <c r="F43" i="1" s="1"/>
  <c r="L43" i="1" s="1"/>
  <c r="E44" i="1"/>
  <c r="E45" i="1"/>
  <c r="I45" i="1" s="1"/>
  <c r="F45" i="1"/>
  <c r="L45" i="1" s="1"/>
  <c r="E46" i="1"/>
  <c r="E47" i="1"/>
  <c r="E48" i="1"/>
  <c r="F48" i="1" s="1"/>
  <c r="L48" i="1" s="1"/>
  <c r="J48" i="1" s="1"/>
  <c r="K48" i="1" s="1"/>
  <c r="G48" i="1" s="1"/>
  <c r="E49" i="1"/>
  <c r="F49" i="1" s="1"/>
  <c r="L49" i="1" s="1"/>
  <c r="I49" i="1"/>
  <c r="E50" i="1"/>
  <c r="I50" i="1" s="1"/>
  <c r="E51" i="1"/>
  <c r="F51" i="1" s="1"/>
  <c r="L51" i="1" s="1"/>
  <c r="E52" i="1"/>
  <c r="E53" i="1"/>
  <c r="I53" i="1" s="1"/>
  <c r="E54" i="1"/>
  <c r="F54" i="1" s="1"/>
  <c r="L54" i="1" s="1"/>
  <c r="E55" i="1"/>
  <c r="F55" i="1" s="1"/>
  <c r="L55" i="1" s="1"/>
  <c r="E56" i="1"/>
  <c r="F56" i="1" s="1"/>
  <c r="L56" i="1" s="1"/>
  <c r="E57" i="1"/>
  <c r="F57" i="1" s="1"/>
  <c r="L57" i="1" s="1"/>
  <c r="E58" i="1"/>
  <c r="I58" i="1" s="1"/>
  <c r="R9" i="1"/>
  <c r="S9" i="1" s="1"/>
  <c r="E15" i="1"/>
  <c r="F15" i="1" s="1"/>
  <c r="L15" i="1" s="1"/>
  <c r="E17" i="1"/>
  <c r="F17" i="1" s="1"/>
  <c r="L17" i="1" s="1"/>
  <c r="E18" i="1"/>
  <c r="F18" i="1" s="1"/>
  <c r="L18" i="1" s="1"/>
  <c r="E16" i="1"/>
  <c r="F16" i="1" s="1"/>
  <c r="L16" i="1" s="1"/>
  <c r="E14" i="1"/>
  <c r="F14" i="1" s="1"/>
  <c r="L14" i="1" s="1"/>
  <c r="E13" i="1"/>
  <c r="F13" i="1" s="1"/>
  <c r="L13" i="1" s="1"/>
  <c r="E12" i="1"/>
  <c r="F12" i="1" s="1"/>
  <c r="L12" i="1" s="1"/>
  <c r="E11" i="1"/>
  <c r="F11" i="1" s="1"/>
  <c r="L11" i="1" s="1"/>
  <c r="E10" i="1"/>
  <c r="F10" i="1" s="1"/>
  <c r="L10" i="1" s="1"/>
  <c r="E9" i="1"/>
  <c r="F9" i="1" s="1"/>
  <c r="L9" i="1" s="1"/>
  <c r="E14" i="2"/>
  <c r="B28" i="3" s="1"/>
  <c r="B30" i="3" s="1"/>
  <c r="E37" i="1"/>
  <c r="F37" i="1" s="1"/>
  <c r="L37" i="1" s="1"/>
  <c r="E36" i="1"/>
  <c r="F36" i="1" s="1"/>
  <c r="L36" i="1" s="1"/>
  <c r="E35" i="1"/>
  <c r="F35" i="1" s="1"/>
  <c r="L35" i="1" s="1"/>
  <c r="E34" i="1"/>
  <c r="F34" i="1" s="1"/>
  <c r="L34" i="1" s="1"/>
  <c r="E33" i="1"/>
  <c r="F33" i="1" s="1"/>
  <c r="L33" i="1" s="1"/>
  <c r="E32" i="1"/>
  <c r="F32" i="1" s="1"/>
  <c r="L32" i="1" s="1"/>
  <c r="E31" i="1"/>
  <c r="F31" i="1" s="1"/>
  <c r="L31" i="1" s="1"/>
  <c r="E30" i="1"/>
  <c r="F30" i="1" s="1"/>
  <c r="L30" i="1" s="1"/>
  <c r="E29" i="1"/>
  <c r="F29" i="1" s="1"/>
  <c r="L29" i="1" s="1"/>
  <c r="E28" i="1"/>
  <c r="F28" i="1" s="1"/>
  <c r="L28" i="1" s="1"/>
  <c r="E27" i="1"/>
  <c r="F27" i="1" s="1"/>
  <c r="L27" i="1" s="1"/>
  <c r="E26" i="1"/>
  <c r="F26" i="1" s="1"/>
  <c r="L26" i="1" s="1"/>
  <c r="E25" i="1"/>
  <c r="F25" i="1" s="1"/>
  <c r="L25" i="1" s="1"/>
  <c r="E24" i="1"/>
  <c r="F24" i="1" s="1"/>
  <c r="L24" i="1" s="1"/>
  <c r="E19" i="1"/>
  <c r="F19" i="1" s="1"/>
  <c r="L19" i="1" s="1"/>
  <c r="E20" i="1"/>
  <c r="F20" i="1" s="1"/>
  <c r="L20" i="1" s="1"/>
  <c r="E21" i="1"/>
  <c r="F21" i="1" s="1"/>
  <c r="L21" i="1" s="1"/>
  <c r="E22" i="1"/>
  <c r="F22" i="1" s="1"/>
  <c r="L22" i="1" s="1"/>
  <c r="E23" i="1"/>
  <c r="F23" i="1" s="1"/>
  <c r="L23" i="1" s="1"/>
  <c r="F53" i="1" l="1"/>
  <c r="L53" i="1" s="1"/>
  <c r="I12" i="1"/>
  <c r="J9" i="1"/>
  <c r="I56" i="1"/>
  <c r="F50" i="1"/>
  <c r="L50" i="1" s="1"/>
  <c r="H54" i="1"/>
  <c r="F58" i="1"/>
  <c r="L58" i="1" s="1"/>
  <c r="J58" i="1" s="1"/>
  <c r="I48" i="1"/>
  <c r="I57" i="1"/>
  <c r="I51" i="1"/>
  <c r="H48" i="1"/>
  <c r="F46" i="1"/>
  <c r="L46" i="1" s="1"/>
  <c r="F47" i="1"/>
  <c r="L47" i="1" s="1"/>
  <c r="I46" i="1"/>
  <c r="I40" i="1"/>
  <c r="T9" i="1"/>
  <c r="U9" i="1" s="1"/>
  <c r="X8" i="1" s="1"/>
  <c r="F42" i="1"/>
  <c r="L42" i="1" s="1"/>
  <c r="F52" i="1"/>
  <c r="L52" i="1" s="1"/>
  <c r="F44" i="1"/>
  <c r="L44" i="1" s="1"/>
  <c r="I52" i="1"/>
  <c r="I55" i="1"/>
  <c r="I47" i="1"/>
  <c r="I39" i="1"/>
  <c r="W12" i="1"/>
  <c r="E9" i="2" s="1"/>
  <c r="W8" i="1"/>
  <c r="J52" i="1" l="1"/>
  <c r="J50" i="1"/>
  <c r="J49" i="1"/>
  <c r="J54" i="1"/>
  <c r="J29" i="1"/>
  <c r="J55" i="1"/>
  <c r="J57" i="1"/>
  <c r="J24" i="1"/>
  <c r="J56" i="1"/>
  <c r="J44" i="1"/>
  <c r="J51" i="1"/>
  <c r="J30" i="1"/>
  <c r="J53" i="1"/>
  <c r="J27" i="1"/>
  <c r="J40" i="1"/>
  <c r="J45" i="1"/>
  <c r="J47" i="1"/>
  <c r="J46" i="1"/>
  <c r="J19" i="1"/>
  <c r="J16" i="1"/>
  <c r="J17" i="1"/>
  <c r="J12" i="1"/>
  <c r="J13" i="1"/>
  <c r="J25" i="1"/>
  <c r="J10" i="1"/>
  <c r="J35" i="1"/>
  <c r="J31" i="1"/>
  <c r="J20" i="1"/>
  <c r="J22" i="1"/>
  <c r="J11" i="1"/>
  <c r="J18" i="1"/>
  <c r="J39" i="1"/>
  <c r="J14" i="1"/>
  <c r="J34" i="1"/>
  <c r="J23" i="1"/>
  <c r="J26" i="1"/>
  <c r="J36" i="1"/>
  <c r="J32" i="1"/>
  <c r="J15" i="1"/>
  <c r="J38" i="1"/>
  <c r="L61" i="1"/>
  <c r="B5" i="2" s="1"/>
  <c r="A19" i="2" s="1"/>
  <c r="J21" i="1"/>
  <c r="J41" i="1"/>
  <c r="J42" i="1"/>
  <c r="J33" i="1"/>
  <c r="J37" i="1"/>
  <c r="J43" i="1"/>
  <c r="J28" i="1"/>
  <c r="Y8" i="1"/>
  <c r="I10" i="2"/>
  <c r="W9" i="1"/>
  <c r="E16" i="2" l="1"/>
  <c r="B21" i="2"/>
  <c r="A21" i="2"/>
  <c r="H19" i="2"/>
  <c r="G19" i="2"/>
  <c r="F19" i="2"/>
  <c r="B19" i="2"/>
  <c r="B29" i="3"/>
  <c r="F16" i="2" s="1"/>
  <c r="P34" i="1"/>
  <c r="K54" i="1" s="1"/>
  <c r="G54" i="1" s="1"/>
  <c r="I54" i="1" s="1"/>
  <c r="P57" i="1"/>
  <c r="P48" i="1"/>
  <c r="P33" i="1"/>
  <c r="P29" i="1"/>
  <c r="P35" i="1"/>
  <c r="P25" i="1"/>
  <c r="P40" i="1"/>
  <c r="P55" i="1"/>
  <c r="P49" i="1"/>
  <c r="P21" i="1"/>
  <c r="P44" i="1"/>
  <c r="P27" i="1"/>
  <c r="P32" i="1"/>
  <c r="P47" i="1"/>
  <c r="P10" i="1"/>
  <c r="P17" i="1"/>
  <c r="K47" i="1" s="1"/>
  <c r="G47" i="1" s="1"/>
  <c r="H47" i="1" s="1"/>
  <c r="P41" i="1"/>
  <c r="P36" i="1"/>
  <c r="P19" i="1"/>
  <c r="P12" i="1"/>
  <c r="P14" i="1"/>
  <c r="P26" i="1"/>
  <c r="P9" i="1"/>
  <c r="P24" i="1"/>
  <c r="P39" i="1"/>
  <c r="P54" i="1"/>
  <c r="P28" i="1"/>
  <c r="P16" i="1"/>
  <c r="P31" i="1"/>
  <c r="P46" i="1"/>
  <c r="P20" i="1"/>
  <c r="K49" i="1" s="1"/>
  <c r="G49" i="1" s="1"/>
  <c r="H49" i="1" s="1"/>
  <c r="P58" i="1"/>
  <c r="P56" i="1"/>
  <c r="P22" i="1"/>
  <c r="P37" i="1"/>
  <c r="P43" i="1"/>
  <c r="P11" i="1"/>
  <c r="K57" i="1" s="1"/>
  <c r="G57" i="1" s="1"/>
  <c r="H57" i="1" s="1"/>
  <c r="P52" i="1"/>
  <c r="P18" i="1"/>
  <c r="P23" i="1"/>
  <c r="P38" i="1"/>
  <c r="K27" i="1" s="1"/>
  <c r="G27" i="1" s="1"/>
  <c r="P53" i="1"/>
  <c r="P13" i="1"/>
  <c r="P50" i="1"/>
  <c r="P15" i="1"/>
  <c r="K50" i="1" s="1"/>
  <c r="G50" i="1" s="1"/>
  <c r="H50" i="1" s="1"/>
  <c r="P30" i="1"/>
  <c r="P45" i="1"/>
  <c r="P51" i="1"/>
  <c r="P42" i="1"/>
  <c r="C3" i="2"/>
  <c r="I34" i="1"/>
  <c r="I17" i="1"/>
  <c r="I13" i="1"/>
  <c r="K10" i="1" l="1"/>
  <c r="G10" i="1" s="1"/>
  <c r="H10" i="1" s="1"/>
  <c r="K12" i="1"/>
  <c r="G12" i="1" s="1"/>
  <c r="H12" i="1" s="1"/>
  <c r="K17" i="1"/>
  <c r="G17" i="1" s="1"/>
  <c r="H17" i="1" s="1"/>
  <c r="K32" i="1"/>
  <c r="G32" i="1" s="1"/>
  <c r="H32" i="1" s="1"/>
  <c r="K45" i="1"/>
  <c r="G45" i="1" s="1"/>
  <c r="H45" i="1" s="1"/>
  <c r="K9" i="1"/>
  <c r="G9" i="1" s="1"/>
  <c r="H9" i="1" s="1"/>
  <c r="K40" i="1"/>
  <c r="G40" i="1" s="1"/>
  <c r="H40" i="1" s="1"/>
  <c r="K52" i="1"/>
  <c r="G52" i="1" s="1"/>
  <c r="H52" i="1" s="1"/>
  <c r="K55" i="1"/>
  <c r="G55" i="1" s="1"/>
  <c r="H55" i="1" s="1"/>
  <c r="K58" i="1"/>
  <c r="G58" i="1" s="1"/>
  <c r="H58" i="1" s="1"/>
  <c r="K56" i="1"/>
  <c r="G56" i="1" s="1"/>
  <c r="H56" i="1" s="1"/>
  <c r="K51" i="1"/>
  <c r="G51" i="1" s="1"/>
  <c r="H51" i="1" s="1"/>
  <c r="K53" i="1"/>
  <c r="G53" i="1" s="1"/>
  <c r="H53" i="1" s="1"/>
  <c r="K44" i="1"/>
  <c r="G44" i="1" s="1"/>
  <c r="I44" i="1" s="1"/>
  <c r="K23" i="1"/>
  <c r="G23" i="1" s="1"/>
  <c r="I23" i="1" s="1"/>
  <c r="K30" i="1"/>
  <c r="G30" i="1" s="1"/>
  <c r="H30" i="1" s="1"/>
  <c r="H44" i="1"/>
  <c r="K46" i="1"/>
  <c r="G46" i="1" s="1"/>
  <c r="H46" i="1" s="1"/>
  <c r="K26" i="1"/>
  <c r="G26" i="1" s="1"/>
  <c r="H26" i="1" s="1"/>
  <c r="K42" i="1"/>
  <c r="G42" i="1" s="1"/>
  <c r="H42" i="1" s="1"/>
  <c r="K18" i="1"/>
  <c r="G18" i="1" s="1"/>
  <c r="H18" i="1" s="1"/>
  <c r="K20" i="1"/>
  <c r="G20" i="1" s="1"/>
  <c r="H20" i="1" s="1"/>
  <c r="K15" i="1"/>
  <c r="G15" i="1" s="1"/>
  <c r="I15" i="1" s="1"/>
  <c r="K19" i="1"/>
  <c r="G19" i="1" s="1"/>
  <c r="H19" i="1" s="1"/>
  <c r="K16" i="1"/>
  <c r="G16" i="1" s="1"/>
  <c r="H16" i="1" s="1"/>
  <c r="K33" i="1"/>
  <c r="G33" i="1" s="1"/>
  <c r="H33" i="1" s="1"/>
  <c r="K22" i="1"/>
  <c r="G22" i="1" s="1"/>
  <c r="H22" i="1" s="1"/>
  <c r="K35" i="1"/>
  <c r="G35" i="1" s="1"/>
  <c r="H35" i="1" s="1"/>
  <c r="K13" i="1"/>
  <c r="G13" i="1" s="1"/>
  <c r="H13" i="1" s="1"/>
  <c r="K21" i="1"/>
  <c r="G21" i="1" s="1"/>
  <c r="H21" i="1" s="1"/>
  <c r="K34" i="1"/>
  <c r="G34" i="1" s="1"/>
  <c r="H34" i="1" s="1"/>
  <c r="K29" i="1"/>
  <c r="G29" i="1" s="1"/>
  <c r="K11" i="1"/>
  <c r="G11" i="1" s="1"/>
  <c r="H11" i="1" s="1"/>
  <c r="K31" i="1"/>
  <c r="G31" i="1" s="1"/>
  <c r="H31" i="1" s="1"/>
  <c r="K39" i="1"/>
  <c r="G39" i="1" s="1"/>
  <c r="H39" i="1" s="1"/>
  <c r="K37" i="1"/>
  <c r="G37" i="1" s="1"/>
  <c r="I37" i="1" s="1"/>
  <c r="K28" i="1"/>
  <c r="G28" i="1" s="1"/>
  <c r="H28" i="1" s="1"/>
  <c r="K36" i="1"/>
  <c r="G36" i="1" s="1"/>
  <c r="K25" i="1"/>
  <c r="G25" i="1" s="1"/>
  <c r="H25" i="1" s="1"/>
  <c r="K24" i="1"/>
  <c r="G24" i="1" s="1"/>
  <c r="H24" i="1" s="1"/>
  <c r="K14" i="1"/>
  <c r="G14" i="1" s="1"/>
  <c r="I14" i="1" s="1"/>
  <c r="K41" i="1"/>
  <c r="G41" i="1" s="1"/>
  <c r="K38" i="1"/>
  <c r="G38" i="1" s="1"/>
  <c r="K43" i="1"/>
  <c r="G43" i="1" s="1"/>
  <c r="H15" i="1"/>
  <c r="I24" i="1"/>
  <c r="H23" i="1"/>
  <c r="I31" i="1"/>
  <c r="I22" i="1"/>
  <c r="I20" i="1"/>
  <c r="I19" i="1"/>
  <c r="I26" i="1"/>
  <c r="I18" i="1"/>
  <c r="H27" i="1"/>
  <c r="I27" i="1"/>
  <c r="I21" i="1"/>
  <c r="I28" i="1"/>
  <c r="I25" i="1"/>
  <c r="I33" i="1"/>
  <c r="I30" i="1"/>
  <c r="I35" i="1"/>
  <c r="H37" i="1"/>
  <c r="I32" i="1"/>
  <c r="I11" i="1"/>
  <c r="I16" i="1"/>
  <c r="I10" i="1"/>
  <c r="I41" i="1" l="1"/>
  <c r="H41" i="1"/>
  <c r="H36" i="1"/>
  <c r="I36" i="1"/>
  <c r="I9" i="1"/>
  <c r="H43" i="1"/>
  <c r="I43" i="1"/>
  <c r="H38" i="1"/>
  <c r="I38" i="1"/>
  <c r="H14" i="1"/>
  <c r="I29" i="1"/>
  <c r="H29" i="1"/>
  <c r="I61" i="1" l="1"/>
  <c r="H61" i="1"/>
  <c r="B4" i="2" s="1"/>
  <c r="I63" i="1" l="1"/>
  <c r="D4" i="2"/>
  <c r="G22" i="2" s="1"/>
  <c r="B23" i="2" s="1"/>
  <c r="E19" i="2"/>
</calcChain>
</file>

<file path=xl/sharedStrings.xml><?xml version="1.0" encoding="utf-8"?>
<sst xmlns="http://schemas.openxmlformats.org/spreadsheetml/2006/main" count="143" uniqueCount="139">
  <si>
    <t>rang</t>
  </si>
  <si>
    <t>nombre</t>
  </si>
  <si>
    <t>val.</t>
  </si>
  <si>
    <t>i</t>
  </si>
  <si>
    <t>xi</t>
  </si>
  <si>
    <t>yi</t>
  </si>
  <si>
    <t>di = xi - yi</t>
  </si>
  <si>
    <t>| di |</t>
  </si>
  <si>
    <t>utile</t>
  </si>
  <si>
    <t>w+</t>
  </si>
  <si>
    <t>w-</t>
  </si>
  <si>
    <t>réel</t>
  </si>
  <si>
    <t>de rang</t>
  </si>
  <si>
    <t>cons.</t>
  </si>
  <si>
    <t>pour</t>
  </si>
  <si>
    <t>nb de rg égaux</t>
  </si>
  <si>
    <t>taille :</t>
  </si>
  <si>
    <t>N =</t>
  </si>
  <si>
    <t>= w+</t>
  </si>
  <si>
    <t>= w-</t>
  </si>
  <si>
    <t>nb val &lt;&gt;0</t>
  </si>
  <si>
    <t>w+ + w- =</t>
  </si>
  <si>
    <t>w =min (w+,w-)</t>
  </si>
  <si>
    <t xml:space="preserve">|eo| = </t>
  </si>
  <si>
    <t>pour l'approximation normale de W</t>
  </si>
  <si>
    <t>pour alpha =</t>
  </si>
  <si>
    <t>( 2,5%; 1%; 0,5%)</t>
  </si>
  <si>
    <t xml:space="preserve">Hypothèses du test d'égalité </t>
  </si>
  <si>
    <t>H0 : les échantillons x et y "ne diffèrent pas"</t>
  </si>
  <si>
    <t xml:space="preserve">de la somme des rangs des différences </t>
  </si>
  <si>
    <t>H1 : les échantillons x et y " diffèrent "</t>
  </si>
  <si>
    <t>positives et négatives :</t>
  </si>
  <si>
    <t xml:space="preserve">Pour le test unilatéral associé à </t>
  </si>
  <si>
    <t>alpha =</t>
  </si>
  <si>
    <t>seuil au risque alpha :</t>
  </si>
  <si>
    <t>degré de signification :</t>
  </si>
  <si>
    <t>alpha s =</t>
  </si>
  <si>
    <t>Table de Wilcoxon</t>
  </si>
  <si>
    <t>alpha</t>
  </si>
  <si>
    <t>n</t>
  </si>
  <si>
    <t>seuil à alpha :</t>
  </si>
  <si>
    <t>Indiquer en B5 un seuil de 2.5%, 1% ou 0.5% (test unilatéral)</t>
  </si>
  <si>
    <t>( Unidirectionnel)</t>
  </si>
  <si>
    <t>Présentation</t>
  </si>
  <si>
    <t>Il n'a pas d'exigences sur la distribution des valeurs.</t>
  </si>
  <si>
    <t>Mode d'emploi</t>
  </si>
  <si>
    <t>Aller ensuite lire le résultat dans la feuille 'test'.</t>
  </si>
  <si>
    <t>P. Georgin et M. Gouet</t>
  </si>
  <si>
    <t>Statistiques avec Excel 2000.</t>
  </si>
  <si>
    <t>Eyrolles, Paris, 2000. 338 p.</t>
  </si>
  <si>
    <t>avec l'aimable autorisation des auteurs et de l'éditeur.</t>
  </si>
  <si>
    <t>Disponible également sur CD ROM avec l'ouvrage :</t>
  </si>
  <si>
    <t>Statistiques avec Excel.</t>
  </si>
  <si>
    <t>Presses universitaires de Rennes - 2005. 343 p.</t>
  </si>
  <si>
    <t>L'hypothèse nulle est que la différence entre les deux séries est due au hasard,</t>
  </si>
  <si>
    <t>C'est un test non paramétrique utilisant les rangs des différences entre les deux séries de valeurs.</t>
  </si>
  <si>
    <t>Il suffit de coller les deux séries appariées à comparer dans la feuille 'Données'.</t>
  </si>
  <si>
    <t>Ce test sert à comparer deux séries appariées, c'est à dire deux séries de mesures répétées sur les mêmes individus.</t>
  </si>
  <si>
    <t>il ne sera pas pris en compte pour le calcul du test.</t>
  </si>
  <si>
    <r>
      <t>N.B.</t>
    </r>
    <r>
      <rPr>
        <sz val="10"/>
        <rFont val="Arial"/>
        <family val="2"/>
      </rPr>
      <t xml:space="preserve"> Si un individu ne présente pas de changement entre les deux séries de mesures,</t>
    </r>
  </si>
  <si>
    <t>Les deux séries doivent nécessairement avoir le même nombre d'individus.</t>
  </si>
  <si>
    <t>Le test est unidirectionnel.</t>
  </si>
  <si>
    <t>Attention : pour un seuil de risque de 2.5%, le nombre minimum de différences non nulles est de 6</t>
  </si>
  <si>
    <t>Attention : pour un seuil de risque de 1%, le nombre minimum de différences non nulles est de 7</t>
  </si>
  <si>
    <t>Attention : pour un seuil de risque de 0.5%, le nombre minimum de différences non nulles est de 8</t>
  </si>
  <si>
    <t>xx</t>
  </si>
  <si>
    <t>1. Disposition des données</t>
  </si>
  <si>
    <t>D1</t>
  </si>
  <si>
    <t>D2</t>
  </si>
  <si>
    <t>etc…</t>
  </si>
  <si>
    <t>…</t>
  </si>
  <si>
    <t>2. Test de Wilcoxon "classique"</t>
  </si>
  <si>
    <t>3. En utilisant Rcmdr</t>
  </si>
  <si>
    <t>Statistiques / Tests non paramétriques / Test Wilcoxon apparié</t>
  </si>
  <si>
    <t>library (coin)</t>
  </si>
  <si>
    <t># si l'effectif est &lt; ou = 50, test exact.</t>
  </si>
  <si>
    <t># si l'effectif est &gt; 50, approximation de Monte Carlo</t>
  </si>
  <si>
    <t>wta &lt;- wilcoxsign_test (D1 ~ D2, distribution = approximate (B = 8000), …)</t>
  </si>
  <si>
    <t>pvalue (wte)</t>
  </si>
  <si>
    <t>pvalue (wta)</t>
  </si>
  <si>
    <t>Pour des effectifs plus élevés utiliser par exemple le logiciel R (voir plus bas).</t>
  </si>
  <si>
    <t>Solutions sous R</t>
  </si>
  <si>
    <t>à l'aide du logiciel R.</t>
  </si>
  <si>
    <t>La dernière feuille indique des solutions pour réaliser le test de Wilcoxon</t>
  </si>
  <si>
    <t>SIEGEL (S.) and CASTELLAN (N.J.), 1988. Nonparametric statistics for the behavioral sciences. McGraw-Hill, New York, 399 p.</t>
  </si>
  <si>
    <t>Références</t>
  </si>
  <si>
    <r>
      <t xml:space="preserve">5. Calcul exact par permutations </t>
    </r>
    <r>
      <rPr>
        <b/>
        <u/>
        <sz val="10"/>
        <rFont val="Arial"/>
        <family val="2"/>
      </rPr>
      <t>sur les valeurs</t>
    </r>
    <r>
      <rPr>
        <b/>
        <sz val="10"/>
        <rFont val="Arial"/>
        <family val="2"/>
      </rPr>
      <t xml:space="preserve"> des différences (n &lt;= 50)</t>
    </r>
  </si>
  <si>
    <r>
      <t xml:space="preserve">4. Calcul exact ou approximation de Monte Carlo, par permutations </t>
    </r>
    <r>
      <rPr>
        <b/>
        <u/>
        <sz val="10"/>
        <rFont val="Arial"/>
        <family val="2"/>
      </rPr>
      <t>sur les rangs</t>
    </r>
    <r>
      <rPr>
        <b/>
        <sz val="10"/>
        <rFont val="Arial"/>
        <family val="2"/>
      </rPr>
      <t xml:space="preserve"> des différences</t>
    </r>
  </si>
  <si>
    <t>library(exactRankTests)</t>
  </si>
  <si>
    <t>Il peut aussi être utilisé pour comparer une médiane observée à une valeur théorique.</t>
  </si>
  <si>
    <t>et placer la valeur théorique dans la seconde colonne jaune (yi) en face de chaque valeur de l'échantillon.</t>
  </si>
  <si>
    <t>wilcox.test {stats}</t>
  </si>
  <si>
    <r>
      <rPr>
        <b/>
        <sz val="10"/>
        <rFont val="Arial"/>
        <family val="2"/>
      </rPr>
      <t>Pour comparer une médiane à une valeur théorique</t>
    </r>
    <r>
      <rPr>
        <sz val="10"/>
        <rFont val="Arial"/>
        <family val="2"/>
      </rPr>
      <t>, placer la série de valeurs observées dans la première colonne jaune (xi)</t>
    </r>
  </si>
  <si>
    <t>Remarques et suggestions</t>
  </si>
  <si>
    <t>perm.test {exactRankTests}</t>
  </si>
  <si>
    <t>wte &lt;- wilcoxsign_test (D1 ~ D2, distribution = "exact", data =…)</t>
  </si>
  <si>
    <t>perm.test(D1, D2, paired= TRUE, data = …)</t>
  </si>
  <si>
    <t xml:space="preserve">alternative = </t>
  </si>
  <si>
    <r>
      <t>" t " pour bidirectionnel (</t>
    </r>
    <r>
      <rPr>
        <b/>
        <sz val="10"/>
        <color indexed="8"/>
        <rFont val="Arial"/>
        <family val="2"/>
      </rPr>
      <t>t</t>
    </r>
    <r>
      <rPr>
        <sz val="10"/>
        <rFont val="Arial"/>
        <family val="2"/>
      </rPr>
      <t>wo-sided) - par défaut.</t>
    </r>
  </si>
  <si>
    <r>
      <t>" l " pour unidirectionnel inférieur (</t>
    </r>
    <r>
      <rPr>
        <b/>
        <sz val="10"/>
        <color indexed="8"/>
        <rFont val="Arial"/>
        <family val="2"/>
      </rPr>
      <t>l</t>
    </r>
    <r>
      <rPr>
        <sz val="10"/>
        <rFont val="Arial"/>
        <family val="2"/>
      </rPr>
      <t>ess), c.a.d. x &lt; mu</t>
    </r>
  </si>
  <si>
    <r>
      <t>" g " pour unidirectionnel supérieur (</t>
    </r>
    <r>
      <rPr>
        <b/>
        <sz val="10"/>
        <color indexed="8"/>
        <rFont val="Arial"/>
        <family val="2"/>
      </rPr>
      <t>g</t>
    </r>
    <r>
      <rPr>
        <sz val="10"/>
        <rFont val="Arial"/>
        <family val="2"/>
      </rPr>
      <t>reater), c.a.d. x &gt; mu</t>
    </r>
  </si>
  <si>
    <t>Comparaison d'une médiane à une valeur théorique µ</t>
  </si>
  <si>
    <t>wilcoxsign_test {coin}</t>
  </si>
  <si>
    <t>wilcox.test (D1, D2, paired = TRUE, data =…)</t>
  </si>
  <si>
    <t>data[,1] = série des valeurs observées (ici en colonne 1)</t>
  </si>
  <si>
    <t>Données :</t>
  </si>
  <si>
    <r>
      <t xml:space="preserve">Test de Wilcoxon </t>
    </r>
    <r>
      <rPr>
        <sz val="10"/>
        <rFont val="Arial"/>
        <family val="2"/>
      </rPr>
      <t>(séries appariées) :</t>
    </r>
  </si>
  <si>
    <t>attach(…)</t>
  </si>
  <si>
    <t>mu = valeur théorique</t>
  </si>
  <si>
    <t>wilcox.test (D1, D2, paired = TRUE, alternative = "greater", data =…)</t>
  </si>
  <si>
    <t># test unidirectionnel (D1 &gt; D2)</t>
  </si>
  <si>
    <t>wilcox.test (D1, D2, paired = TRUE, alternative = "less", data =…)</t>
  </si>
  <si>
    <t># test unidirectionnel (D1 &lt; D2)</t>
  </si>
  <si>
    <t># test bidirectionnel (D1 différent de D2)</t>
  </si>
  <si>
    <t>wilcox.test (data[,1], mu =    , alternative = "t")</t>
  </si>
  <si>
    <t>info_at_anastats.fr</t>
  </si>
  <si>
    <t>Pour calcul nb diff non nulles</t>
  </si>
  <si>
    <t>différence</t>
  </si>
  <si>
    <t>diff nulles</t>
  </si>
  <si>
    <t>somme diff nulles</t>
  </si>
  <si>
    <t>Tot non nulles</t>
  </si>
  <si>
    <r>
      <rPr>
        <b/>
        <sz val="10"/>
        <rFont val="Arial"/>
        <family val="2"/>
      </rPr>
      <t>Pour comparer une série à une valeur théorique</t>
    </r>
    <r>
      <rPr>
        <sz val="10"/>
        <rFont val="Arial"/>
        <family val="2"/>
      </rPr>
      <t>, placer la velur théorique comme l'une des séries.</t>
    </r>
  </si>
  <si>
    <t>Pour calcul effectifs égaux</t>
  </si>
  <si>
    <r>
      <t xml:space="preserve">Attention : pour un seuil de risque de 2.5%, le nombre minimum de différences non nulles N est de </t>
    </r>
    <r>
      <rPr>
        <b/>
        <sz val="10"/>
        <rFont val="Arial"/>
        <family val="2"/>
      </rPr>
      <t>6</t>
    </r>
  </si>
  <si>
    <r>
      <t xml:space="preserve">Attention : pour un seuil de risque de 1%, le nombre minimum de différences non nulles N est de </t>
    </r>
    <r>
      <rPr>
        <b/>
        <sz val="10"/>
        <rFont val="Arial"/>
        <family val="2"/>
      </rPr>
      <t>7</t>
    </r>
  </si>
  <si>
    <r>
      <t xml:space="preserve">Attention : pour un seuil de risque de 0.5%, le nombre minimum de différences non nulles N est de </t>
    </r>
    <r>
      <rPr>
        <b/>
        <sz val="10"/>
        <rFont val="Arial"/>
        <family val="2"/>
      </rPr>
      <t>8</t>
    </r>
  </si>
  <si>
    <t>N non nulles =</t>
  </si>
  <si>
    <t xml:space="preserve">Le nombre de différences non nulles N est de </t>
  </si>
  <si>
    <t>Test de Wilcoxon : comparaison de deux séries appariées.</t>
  </si>
  <si>
    <t>Statistique non paramétrique (test de l'égalité de la somme des rangs des différences</t>
  </si>
  <si>
    <t>Le test concerne les petits échantillons : 5 &lt; n &lt; 50.</t>
  </si>
  <si>
    <t>Cet outil est en partie extrait de :</t>
  </si>
  <si>
    <t>c'est à dire que le changement au cours des répétitions est purement aléatoire.</t>
  </si>
  <si>
    <t>Test des rangs signés de Wilcoxon</t>
  </si>
  <si>
    <t xml:space="preserve">   qui concerne les échantillons indépendants.</t>
  </si>
  <si>
    <r>
      <rPr>
        <b/>
        <sz val="10"/>
        <rFont val="Arial"/>
        <family val="2"/>
      </rPr>
      <t>Ne pas le confondre</t>
    </r>
    <r>
      <rPr>
        <sz val="10"/>
        <rFont val="Arial"/>
        <family val="2"/>
      </rPr>
      <t xml:space="preserve"> avec le test de Wilcoxon-Mann-Whitney appelé aussi "test de Wilcoxon"</t>
    </r>
  </si>
  <si>
    <r>
      <t xml:space="preserve">négatives et positives) - </t>
    </r>
    <r>
      <rPr>
        <b/>
        <sz val="10"/>
        <color indexed="10"/>
        <rFont val="Arial"/>
        <family val="2"/>
      </rPr>
      <t>ATTENTION : il faut au moins 6 paires présentant une différence non nulle.</t>
    </r>
  </si>
  <si>
    <r>
      <rPr>
        <b/>
        <sz val="10"/>
        <rFont val="Arial"/>
        <family val="2"/>
      </rPr>
      <t>N.B.</t>
    </r>
    <r>
      <rPr>
        <sz val="10"/>
        <rFont val="Arial"/>
      </rPr>
      <t xml:space="preserve"> La fonction </t>
    </r>
    <r>
      <rPr>
        <sz val="10"/>
        <rFont val="Courier New"/>
        <family val="3"/>
      </rPr>
      <t>wilcox.test()</t>
    </r>
    <r>
      <rPr>
        <sz val="10"/>
        <rFont val="Arial"/>
      </rPr>
      <t xml:space="preserve"> utilisée avec l'argument paired=FALSE (valeur par défaut) réalise le test pour échantillons indépendants.</t>
    </r>
  </si>
  <si>
    <t>Test de wilcoxon des rangs signés pour deux séries appariées avec le logiciel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</si>
</sst>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31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b/>
      <i/>
      <sz val="10"/>
      <name val="Helv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Helv"/>
    </font>
    <font>
      <b/>
      <sz val="10"/>
      <color indexed="10"/>
      <name val="Helv"/>
    </font>
    <font>
      <b/>
      <sz val="10"/>
      <color indexed="10"/>
      <name val="Arial"/>
      <family val="2"/>
    </font>
    <font>
      <b/>
      <i/>
      <sz val="10"/>
      <color indexed="10"/>
      <name val="Helv"/>
    </font>
    <font>
      <sz val="10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indexed="18"/>
      <name val="Courier New"/>
      <family val="3"/>
    </font>
    <font>
      <b/>
      <u/>
      <sz val="10"/>
      <name val="Arial"/>
      <family val="2"/>
    </font>
    <font>
      <i/>
      <sz val="9"/>
      <name val="Arial"/>
      <family val="2"/>
    </font>
    <font>
      <i/>
      <u/>
      <sz val="10"/>
      <color rgb="FF0070C0"/>
      <name val="Arial"/>
      <family val="2"/>
    </font>
    <font>
      <b/>
      <sz val="10"/>
      <color theme="1"/>
      <name val="Courier New"/>
      <family val="3"/>
    </font>
    <font>
      <b/>
      <sz val="10"/>
      <color theme="5" tint="-0.249977111117893"/>
      <name val="Courier New"/>
      <family val="3"/>
    </font>
    <font>
      <b/>
      <sz val="10"/>
      <color rgb="FFFF0000"/>
      <name val="Arial"/>
      <family val="2"/>
    </font>
    <font>
      <b/>
      <sz val="10"/>
      <color theme="5"/>
      <name val="Arial"/>
      <family val="2"/>
    </font>
    <font>
      <sz val="10"/>
      <name val="Courier New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10" fontId="4" fillId="0" borderId="1" xfId="0" applyNumberFormat="1" applyFont="1" applyBorder="1" applyProtection="1">
      <protection locked="0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5" xfId="0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0" fontId="0" fillId="0" borderId="9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0" fontId="0" fillId="2" borderId="0" xfId="0" applyFill="1"/>
    <xf numFmtId="0" fontId="1" fillId="2" borderId="0" xfId="0" applyFont="1" applyFill="1"/>
    <xf numFmtId="0" fontId="3" fillId="2" borderId="0" xfId="0" applyFont="1" applyFill="1"/>
    <xf numFmtId="0" fontId="0" fillId="2" borderId="0" xfId="0" applyFill="1" applyAlignment="1">
      <alignment horizontal="right"/>
    </xf>
    <xf numFmtId="1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0" fillId="2" borderId="0" xfId="0" quotePrefix="1" applyFill="1" applyAlignment="1">
      <alignment horizontal="right"/>
    </xf>
    <xf numFmtId="2" fontId="0" fillId="3" borderId="3" xfId="0" applyNumberFormat="1" applyFill="1" applyBorder="1" applyProtection="1">
      <protection locked="0"/>
    </xf>
    <xf numFmtId="2" fontId="0" fillId="3" borderId="10" xfId="0" applyNumberFormat="1" applyFill="1" applyBorder="1" applyProtection="1">
      <protection locked="0"/>
    </xf>
    <xf numFmtId="0" fontId="0" fillId="4" borderId="15" xfId="0" applyFill="1" applyBorder="1" applyAlignment="1">
      <alignment horizontal="center"/>
    </xf>
    <xf numFmtId="10" fontId="0" fillId="3" borderId="2" xfId="0" applyNumberFormat="1" applyFill="1" applyBorder="1" applyProtection="1">
      <protection locked="0"/>
    </xf>
    <xf numFmtId="0" fontId="8" fillId="2" borderId="0" xfId="0" applyFont="1" applyFill="1"/>
    <xf numFmtId="0" fontId="2" fillId="2" borderId="0" xfId="0" applyFont="1" applyFill="1"/>
    <xf numFmtId="0" fontId="6" fillId="2" borderId="0" xfId="0" applyFont="1" applyFill="1"/>
    <xf numFmtId="164" fontId="4" fillId="2" borderId="0" xfId="0" applyNumberFormat="1" applyFont="1" applyFill="1" applyAlignment="1">
      <alignment horizontal="left"/>
    </xf>
    <xf numFmtId="164" fontId="4" fillId="2" borderId="0" xfId="0" applyNumberFormat="1" applyFont="1" applyFill="1"/>
    <xf numFmtId="0" fontId="5" fillId="2" borderId="0" xfId="0" applyFont="1" applyFill="1" applyAlignment="1">
      <alignment horizontal="right"/>
    </xf>
    <xf numFmtId="164" fontId="4" fillId="2" borderId="0" xfId="0" applyNumberFormat="1" applyFont="1" applyFill="1" applyAlignment="1">
      <alignment horizontal="right"/>
    </xf>
    <xf numFmtId="10" fontId="4" fillId="2" borderId="0" xfId="0" applyNumberFormat="1" applyFont="1" applyFill="1"/>
    <xf numFmtId="164" fontId="5" fillId="2" borderId="0" xfId="0" applyNumberFormat="1" applyFont="1" applyFill="1"/>
    <xf numFmtId="164" fontId="11" fillId="6" borderId="13" xfId="0" applyNumberFormat="1" applyFont="1" applyFill="1" applyBorder="1" applyAlignment="1">
      <alignment horizontal="right"/>
    </xf>
    <xf numFmtId="0" fontId="12" fillId="6" borderId="13" xfId="0" applyFont="1" applyFill="1" applyBorder="1" applyAlignment="1">
      <alignment horizontal="right"/>
    </xf>
    <xf numFmtId="0" fontId="12" fillId="6" borderId="13" xfId="0" applyFont="1" applyFill="1" applyBorder="1"/>
    <xf numFmtId="164" fontId="11" fillId="6" borderId="13" xfId="0" applyNumberFormat="1" applyFont="1" applyFill="1" applyBorder="1" applyAlignment="1">
      <alignment horizontal="left"/>
    </xf>
    <xf numFmtId="10" fontId="11" fillId="6" borderId="13" xfId="0" applyNumberFormat="1" applyFont="1" applyFill="1" applyBorder="1"/>
    <xf numFmtId="164" fontId="13" fillId="6" borderId="13" xfId="0" applyNumberFormat="1" applyFont="1" applyFill="1" applyBorder="1"/>
    <xf numFmtId="0" fontId="14" fillId="6" borderId="13" xfId="0" applyFont="1" applyFill="1" applyBorder="1"/>
    <xf numFmtId="0" fontId="14" fillId="6" borderId="14" xfId="0" applyFont="1" applyFill="1" applyBorder="1"/>
    <xf numFmtId="0" fontId="20" fillId="2" borderId="15" xfId="0" applyFont="1" applyFill="1" applyBorder="1" applyAlignment="1">
      <alignment horizontal="center" vertical="top" wrapText="1"/>
    </xf>
    <xf numFmtId="0" fontId="21" fillId="2" borderId="15" xfId="0" applyFont="1" applyFill="1" applyBorder="1" applyAlignment="1">
      <alignment horizontal="center" wrapText="1"/>
    </xf>
    <xf numFmtId="0" fontId="26" fillId="2" borderId="0" xfId="0" applyFont="1" applyFill="1"/>
    <xf numFmtId="0" fontId="27" fillId="2" borderId="0" xfId="0" applyFont="1" applyFill="1"/>
    <xf numFmtId="0" fontId="22" fillId="2" borderId="0" xfId="0" applyFont="1" applyFill="1"/>
    <xf numFmtId="0" fontId="0" fillId="6" borderId="0" xfId="0" applyFill="1"/>
    <xf numFmtId="0" fontId="16" fillId="6" borderId="0" xfId="0" applyFont="1" applyFill="1"/>
    <xf numFmtId="0" fontId="3" fillId="6" borderId="0" xfId="0" applyFont="1" applyFill="1"/>
    <xf numFmtId="0" fontId="8" fillId="6" borderId="0" xfId="0" applyFont="1" applyFill="1"/>
    <xf numFmtId="0" fontId="17" fillId="6" borderId="0" xfId="0" applyFont="1" applyFill="1"/>
    <xf numFmtId="0" fontId="18" fillId="6" borderId="0" xfId="0" applyFont="1" applyFill="1"/>
    <xf numFmtId="0" fontId="24" fillId="6" borderId="0" xfId="0" applyFont="1" applyFill="1"/>
    <xf numFmtId="0" fontId="25" fillId="6" borderId="0" xfId="0" applyFont="1" applyFill="1"/>
    <xf numFmtId="0" fontId="15" fillId="6" borderId="0" xfId="0" applyFont="1" applyFill="1"/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1" xfId="0" applyFill="1" applyBorder="1"/>
    <xf numFmtId="0" fontId="0" fillId="2" borderId="6" xfId="0" applyFill="1" applyBorder="1"/>
    <xf numFmtId="0" fontId="0" fillId="2" borderId="13" xfId="0" applyFill="1" applyBorder="1"/>
    <xf numFmtId="0" fontId="0" fillId="2" borderId="4" xfId="0" applyFill="1" applyBorder="1"/>
    <xf numFmtId="0" fontId="0" fillId="2" borderId="8" xfId="0" applyFill="1" applyBorder="1"/>
    <xf numFmtId="0" fontId="28" fillId="2" borderId="0" xfId="0" applyFont="1" applyFill="1"/>
    <xf numFmtId="0" fontId="3" fillId="2" borderId="12" xfId="0" applyFont="1" applyFill="1" applyBorder="1"/>
    <xf numFmtId="0" fontId="1" fillId="2" borderId="1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14" xfId="0" applyFill="1" applyBorder="1" applyAlignment="1">
      <alignment horizontal="center"/>
    </xf>
    <xf numFmtId="2" fontId="0" fillId="3" borderId="7" xfId="0" applyNumberFormat="1" applyFill="1" applyBorder="1" applyProtection="1">
      <protection locked="0"/>
    </xf>
    <xf numFmtId="2" fontId="0" fillId="3" borderId="11" xfId="0" applyNumberFormat="1" applyFill="1" applyBorder="1" applyProtection="1">
      <protection locked="0"/>
    </xf>
    <xf numFmtId="0" fontId="0" fillId="2" borderId="16" xfId="0" applyFill="1" applyBorder="1"/>
    <xf numFmtId="0" fontId="3" fillId="2" borderId="17" xfId="0" applyFont="1" applyFill="1" applyBorder="1"/>
    <xf numFmtId="0" fontId="0" fillId="2" borderId="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10" fillId="2" borderId="0" xfId="0" applyNumberFormat="1" applyFont="1" applyFill="1"/>
    <xf numFmtId="164" fontId="11" fillId="2" borderId="0" xfId="0" applyNumberFormat="1" applyFont="1" applyFill="1" applyAlignment="1">
      <alignment horizontal="right"/>
    </xf>
    <xf numFmtId="0" fontId="12" fillId="2" borderId="0" xfId="0" applyFont="1" applyFill="1" applyAlignment="1">
      <alignment horizontal="right"/>
    </xf>
    <xf numFmtId="0" fontId="12" fillId="2" borderId="0" xfId="0" applyFont="1" applyFill="1"/>
    <xf numFmtId="164" fontId="11" fillId="2" borderId="0" xfId="0" applyNumberFormat="1" applyFont="1" applyFill="1" applyAlignment="1">
      <alignment horizontal="left"/>
    </xf>
    <xf numFmtId="10" fontId="11" fillId="2" borderId="0" xfId="0" applyNumberFormat="1" applyFont="1" applyFill="1"/>
    <xf numFmtId="164" fontId="13" fillId="2" borderId="0" xfId="0" applyNumberFormat="1" applyFont="1" applyFill="1"/>
    <xf numFmtId="0" fontId="14" fillId="2" borderId="0" xfId="0" applyFont="1" applyFill="1"/>
    <xf numFmtId="0" fontId="2" fillId="6" borderId="17" xfId="0" applyFont="1" applyFill="1" applyBorder="1"/>
    <xf numFmtId="164" fontId="4" fillId="6" borderId="17" xfId="0" applyNumberFormat="1" applyFont="1" applyFill="1" applyBorder="1"/>
    <xf numFmtId="0" fontId="0" fillId="6" borderId="17" xfId="0" applyFill="1" applyBorder="1"/>
    <xf numFmtId="0" fontId="0" fillId="6" borderId="6" xfId="0" applyFill="1" applyBorder="1"/>
    <xf numFmtId="0" fontId="0" fillId="6" borderId="3" xfId="0" applyFill="1" applyBorder="1"/>
    <xf numFmtId="164" fontId="4" fillId="6" borderId="0" xfId="0" applyNumberFormat="1" applyFont="1" applyFill="1" applyAlignment="1">
      <alignment horizontal="left"/>
    </xf>
    <xf numFmtId="164" fontId="4" fillId="6" borderId="0" xfId="0" applyNumberFormat="1" applyFont="1" applyFill="1"/>
    <xf numFmtId="10" fontId="4" fillId="6" borderId="0" xfId="0" applyNumberFormat="1" applyFont="1" applyFill="1" applyAlignment="1">
      <alignment horizontal="left"/>
    </xf>
    <xf numFmtId="164" fontId="7" fillId="6" borderId="0" xfId="0" applyNumberFormat="1" applyFont="1" applyFill="1"/>
    <xf numFmtId="0" fontId="0" fillId="6" borderId="4" xfId="0" applyFill="1" applyBorder="1"/>
    <xf numFmtId="0" fontId="0" fillId="6" borderId="7" xfId="0" applyFill="1" applyBorder="1"/>
    <xf numFmtId="0" fontId="29" fillId="6" borderId="16" xfId="0" applyFont="1" applyFill="1" applyBorder="1"/>
    <xf numFmtId="0" fontId="0" fillId="6" borderId="16" xfId="0" applyFill="1" applyBorder="1"/>
    <xf numFmtId="0" fontId="0" fillId="6" borderId="8" xfId="0" applyFill="1" applyBorder="1"/>
    <xf numFmtId="0" fontId="1" fillId="6" borderId="5" xfId="0" applyFont="1" applyFill="1" applyBorder="1"/>
    <xf numFmtId="164" fontId="11" fillId="6" borderId="12" xfId="0" applyNumberFormat="1" applyFont="1" applyFill="1" applyBorder="1"/>
    <xf numFmtId="0" fontId="15" fillId="6" borderId="0" xfId="0" applyFont="1" applyFill="1" applyAlignment="1">
      <alignment horizontal="center"/>
    </xf>
    <xf numFmtId="0" fontId="28" fillId="2" borderId="0" xfId="0" applyFont="1" applyFill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5" fillId="5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30480</xdr:rowOff>
    </xdr:from>
    <xdr:to>
      <xdr:col>2</xdr:col>
      <xdr:colOff>432819</xdr:colOff>
      <xdr:row>1</xdr:row>
      <xdr:rowOff>15241</xdr:rowOff>
    </xdr:to>
    <xdr:pic>
      <xdr:nvPicPr>
        <xdr:cNvPr id="3" name="Image 2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3048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38100</xdr:rowOff>
    </xdr:from>
    <xdr:to>
      <xdr:col>0</xdr:col>
      <xdr:colOff>943584</xdr:colOff>
      <xdr:row>1</xdr:row>
      <xdr:rowOff>57136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860" y="3810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0</xdr:col>
      <xdr:colOff>853440</xdr:colOff>
      <xdr:row>1</xdr:row>
      <xdr:rowOff>28149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30480"/>
          <a:ext cx="815340" cy="1653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220980</xdr:colOff>
      <xdr:row>0</xdr:row>
      <xdr:rowOff>53340</xdr:rowOff>
    </xdr:from>
    <xdr:to>
      <xdr:col>8</xdr:col>
      <xdr:colOff>579120</xdr:colOff>
      <xdr:row>1</xdr:row>
      <xdr:rowOff>76200</xdr:rowOff>
    </xdr:to>
    <xdr:pic>
      <xdr:nvPicPr>
        <xdr:cNvPr id="3097" name="Picture 1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53200" y="53340"/>
          <a:ext cx="358140" cy="2819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45720</xdr:colOff>
      <xdr:row>0</xdr:row>
      <xdr:rowOff>45720</xdr:rowOff>
    </xdr:from>
    <xdr:to>
      <xdr:col>1</xdr:col>
      <xdr:colOff>532104</xdr:colOff>
      <xdr:row>0</xdr:row>
      <xdr:rowOff>232396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5720" y="45720"/>
          <a:ext cx="920724" cy="18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I53"/>
  <sheetViews>
    <sheetView tabSelected="1" workbookViewId="0">
      <selection activeCell="D2" sqref="D2:G2"/>
    </sheetView>
  </sheetViews>
  <sheetFormatPr baseColWidth="10" defaultColWidth="11.5703125" defaultRowHeight="12.75" x14ac:dyDescent="0.2"/>
  <cols>
    <col min="1" max="1" width="11.5703125" style="51"/>
    <col min="2" max="2" width="4" style="51" customWidth="1"/>
    <col min="3" max="16384" width="11.5703125" style="51"/>
  </cols>
  <sheetData>
    <row r="1" spans="1:9" ht="31.15" customHeight="1" x14ac:dyDescent="0.25">
      <c r="B1" s="59"/>
      <c r="C1" s="59"/>
      <c r="E1" s="59"/>
      <c r="F1" s="59"/>
      <c r="G1" s="59"/>
      <c r="H1" s="59"/>
      <c r="I1" s="59"/>
    </row>
    <row r="2" spans="1:9" ht="15.75" x14ac:dyDescent="0.25">
      <c r="D2" s="105" t="s">
        <v>133</v>
      </c>
      <c r="E2" s="105"/>
      <c r="F2" s="105"/>
      <c r="G2" s="105"/>
    </row>
    <row r="3" spans="1:9" ht="15" x14ac:dyDescent="0.25">
      <c r="A3" s="52" t="s">
        <v>43</v>
      </c>
    </row>
    <row r="4" spans="1:9" x14ac:dyDescent="0.2">
      <c r="B4" s="51" t="s">
        <v>57</v>
      </c>
    </row>
    <row r="5" spans="1:9" x14ac:dyDescent="0.2">
      <c r="B5" s="53" t="s">
        <v>89</v>
      </c>
    </row>
    <row r="6" spans="1:9" x14ac:dyDescent="0.2">
      <c r="B6" s="53" t="s">
        <v>135</v>
      </c>
    </row>
    <row r="7" spans="1:9" x14ac:dyDescent="0.2">
      <c r="B7" s="53" t="s">
        <v>134</v>
      </c>
    </row>
    <row r="9" spans="1:9" x14ac:dyDescent="0.2">
      <c r="B9" s="51" t="s">
        <v>54</v>
      </c>
    </row>
    <row r="10" spans="1:9" x14ac:dyDescent="0.2">
      <c r="B10" s="53" t="s">
        <v>132</v>
      </c>
    </row>
    <row r="11" spans="1:9" x14ac:dyDescent="0.2">
      <c r="B11" s="51" t="s">
        <v>61</v>
      </c>
    </row>
    <row r="13" spans="1:9" x14ac:dyDescent="0.2">
      <c r="B13" s="53" t="s">
        <v>130</v>
      </c>
    </row>
    <row r="14" spans="1:9" x14ac:dyDescent="0.2">
      <c r="C14" s="51" t="s">
        <v>62</v>
      </c>
    </row>
    <row r="15" spans="1:9" x14ac:dyDescent="0.2">
      <c r="C15" s="51" t="s">
        <v>63</v>
      </c>
    </row>
    <row r="16" spans="1:9" x14ac:dyDescent="0.2">
      <c r="C16" s="51" t="s">
        <v>64</v>
      </c>
    </row>
    <row r="18" spans="1:2" x14ac:dyDescent="0.2">
      <c r="B18" s="51" t="s">
        <v>44</v>
      </c>
    </row>
    <row r="19" spans="1:2" x14ac:dyDescent="0.2">
      <c r="B19" s="51" t="s">
        <v>55</v>
      </c>
    </row>
    <row r="20" spans="1:2" x14ac:dyDescent="0.2">
      <c r="B20" s="51" t="s">
        <v>60</v>
      </c>
    </row>
    <row r="22" spans="1:2" x14ac:dyDescent="0.2">
      <c r="B22" s="51" t="s">
        <v>80</v>
      </c>
    </row>
    <row r="24" spans="1:2" ht="15" x14ac:dyDescent="0.25">
      <c r="A24" s="52" t="s">
        <v>45</v>
      </c>
    </row>
    <row r="25" spans="1:2" x14ac:dyDescent="0.2">
      <c r="B25" s="51" t="s">
        <v>56</v>
      </c>
    </row>
    <row r="26" spans="1:2" x14ac:dyDescent="0.2">
      <c r="B26" s="51" t="s">
        <v>46</v>
      </c>
    </row>
    <row r="28" spans="1:2" x14ac:dyDescent="0.2">
      <c r="B28" s="54" t="s">
        <v>59</v>
      </c>
    </row>
    <row r="29" spans="1:2" x14ac:dyDescent="0.2">
      <c r="B29" s="51" t="s">
        <v>58</v>
      </c>
    </row>
    <row r="31" spans="1:2" x14ac:dyDescent="0.2">
      <c r="B31" s="53" t="s">
        <v>92</v>
      </c>
    </row>
    <row r="32" spans="1:2" x14ac:dyDescent="0.2">
      <c r="B32" s="53" t="s">
        <v>90</v>
      </c>
    </row>
    <row r="34" spans="1:3" ht="15" x14ac:dyDescent="0.25">
      <c r="A34" s="52" t="s">
        <v>81</v>
      </c>
    </row>
    <row r="35" spans="1:3" x14ac:dyDescent="0.2">
      <c r="B35" s="51" t="s">
        <v>83</v>
      </c>
    </row>
    <row r="36" spans="1:3" x14ac:dyDescent="0.2">
      <c r="B36" s="51" t="s">
        <v>82</v>
      </c>
    </row>
    <row r="38" spans="1:3" ht="15" x14ac:dyDescent="0.25">
      <c r="A38" s="52" t="s">
        <v>85</v>
      </c>
    </row>
    <row r="39" spans="1:3" x14ac:dyDescent="0.2">
      <c r="B39" s="53" t="s">
        <v>131</v>
      </c>
    </row>
    <row r="40" spans="1:3" x14ac:dyDescent="0.2">
      <c r="C40" s="55" t="s">
        <v>47</v>
      </c>
    </row>
    <row r="41" spans="1:3" x14ac:dyDescent="0.2">
      <c r="C41" s="55" t="s">
        <v>48</v>
      </c>
    </row>
    <row r="42" spans="1:3" x14ac:dyDescent="0.2">
      <c r="C42" s="55" t="s">
        <v>49</v>
      </c>
    </row>
    <row r="44" spans="1:3" x14ac:dyDescent="0.2">
      <c r="C44" s="56" t="s">
        <v>50</v>
      </c>
    </row>
    <row r="46" spans="1:3" x14ac:dyDescent="0.2">
      <c r="B46" s="51" t="s">
        <v>51</v>
      </c>
    </row>
    <row r="47" spans="1:3" x14ac:dyDescent="0.2">
      <c r="C47" s="55" t="s">
        <v>47</v>
      </c>
    </row>
    <row r="48" spans="1:3" x14ac:dyDescent="0.2">
      <c r="C48" s="55" t="s">
        <v>52</v>
      </c>
    </row>
    <row r="49" spans="1:5" x14ac:dyDescent="0.2">
      <c r="C49" s="55" t="s">
        <v>53</v>
      </c>
    </row>
    <row r="50" spans="1:5" x14ac:dyDescent="0.2">
      <c r="C50" s="55"/>
    </row>
    <row r="51" spans="1:5" x14ac:dyDescent="0.2">
      <c r="B51" s="51" t="s">
        <v>84</v>
      </c>
      <c r="C51" s="55"/>
    </row>
    <row r="52" spans="1:5" x14ac:dyDescent="0.2">
      <c r="C52" s="55"/>
    </row>
    <row r="53" spans="1:5" x14ac:dyDescent="0.2">
      <c r="A53" s="56" t="s">
        <v>93</v>
      </c>
      <c r="B53" s="56"/>
      <c r="C53" s="57"/>
      <c r="D53" s="58" t="s">
        <v>115</v>
      </c>
      <c r="E53" s="56"/>
    </row>
  </sheetData>
  <sheetProtection sheet="1" objects="1" scenarios="1"/>
  <mergeCells count="1">
    <mergeCell ref="D2:G2"/>
  </mergeCells>
  <phoneticPr fontId="19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tabColor rgb="FFFFFF00"/>
  </sheetPr>
  <dimension ref="B2:Z64"/>
  <sheetViews>
    <sheetView workbookViewId="0">
      <selection activeCell="C9" sqref="C9"/>
    </sheetView>
  </sheetViews>
  <sheetFormatPr baseColWidth="10" defaultColWidth="11.5703125" defaultRowHeight="12.75" x14ac:dyDescent="0.2"/>
  <cols>
    <col min="1" max="1" width="15.7109375" style="17" customWidth="1"/>
    <col min="2" max="2" width="9.140625" style="17" customWidth="1"/>
    <col min="3" max="4" width="7.7109375" style="17" customWidth="1"/>
    <col min="5" max="5" width="9" style="17" hidden="1" customWidth="1"/>
    <col min="6" max="6" width="5.140625" style="17" hidden="1" customWidth="1"/>
    <col min="7" max="7" width="8.28515625" style="17" hidden="1" customWidth="1"/>
    <col min="8" max="8" width="7.85546875" style="17" hidden="1" customWidth="1"/>
    <col min="9" max="9" width="6" style="17" hidden="1" customWidth="1"/>
    <col min="10" max="10" width="5.7109375" style="17" hidden="1" customWidth="1"/>
    <col min="11" max="11" width="6.7109375" style="17" hidden="1" customWidth="1"/>
    <col min="12" max="12" width="5.140625" style="17" hidden="1" customWidth="1"/>
    <col min="13" max="13" width="4.85546875" style="17" hidden="1" customWidth="1"/>
    <col min="14" max="14" width="12.5703125" style="17" hidden="1" customWidth="1"/>
    <col min="15" max="15" width="4.140625" style="17" hidden="1" customWidth="1"/>
    <col min="16" max="16" width="4.7109375" style="17" hidden="1" customWidth="1"/>
    <col min="17" max="19" width="11.5703125" style="17" hidden="1" customWidth="1"/>
    <col min="20" max="20" width="16.42578125" style="17" hidden="1" customWidth="1"/>
    <col min="21" max="21" width="11.5703125" style="17" hidden="1" customWidth="1"/>
    <col min="22" max="22" width="0" style="17" hidden="1" customWidth="1"/>
    <col min="23" max="23" width="11.5703125" style="17"/>
    <col min="24" max="24" width="3.85546875" style="17" customWidth="1"/>
    <col min="25" max="16384" width="11.5703125" style="17"/>
  </cols>
  <sheetData>
    <row r="2" spans="2:26" x14ac:dyDescent="0.2">
      <c r="B2" s="18" t="s">
        <v>128</v>
      </c>
    </row>
    <row r="3" spans="2:26" x14ac:dyDescent="0.2">
      <c r="B3" s="19" t="s">
        <v>129</v>
      </c>
    </row>
    <row r="4" spans="2:26" x14ac:dyDescent="0.2">
      <c r="B4" s="17" t="s">
        <v>136</v>
      </c>
    </row>
    <row r="6" spans="2:26" x14ac:dyDescent="0.2">
      <c r="B6" s="19" t="s">
        <v>121</v>
      </c>
    </row>
    <row r="7" spans="2:26" x14ac:dyDescent="0.2">
      <c r="B7" s="19" t="s">
        <v>105</v>
      </c>
      <c r="G7" s="17" t="s">
        <v>0</v>
      </c>
      <c r="J7" s="17" t="s">
        <v>0</v>
      </c>
      <c r="K7" s="17" t="s">
        <v>1</v>
      </c>
      <c r="L7" s="17" t="s">
        <v>2</v>
      </c>
      <c r="R7" s="107" t="s">
        <v>116</v>
      </c>
      <c r="S7" s="108"/>
      <c r="T7" s="108"/>
      <c r="U7" s="109"/>
    </row>
    <row r="8" spans="2:26" x14ac:dyDescent="0.2">
      <c r="B8" s="20" t="s">
        <v>3</v>
      </c>
      <c r="C8" s="27" t="s">
        <v>4</v>
      </c>
      <c r="D8" s="27" t="s">
        <v>5</v>
      </c>
      <c r="E8" s="17" t="s">
        <v>6</v>
      </c>
      <c r="F8" s="17" t="s">
        <v>7</v>
      </c>
      <c r="G8" s="17" t="s">
        <v>8</v>
      </c>
      <c r="H8" s="20" t="s">
        <v>9</v>
      </c>
      <c r="I8" s="20" t="s">
        <v>10</v>
      </c>
      <c r="J8" s="17" t="s">
        <v>11</v>
      </c>
      <c r="K8" s="17" t="s">
        <v>12</v>
      </c>
      <c r="L8" s="17" t="s">
        <v>13</v>
      </c>
      <c r="O8" s="17" t="s">
        <v>14</v>
      </c>
      <c r="P8" s="17" t="s">
        <v>15</v>
      </c>
      <c r="R8" s="61" t="s">
        <v>117</v>
      </c>
      <c r="S8" s="61" t="s">
        <v>118</v>
      </c>
      <c r="T8" s="64" t="s">
        <v>119</v>
      </c>
      <c r="U8" s="64" t="s">
        <v>120</v>
      </c>
      <c r="W8" s="20" t="str">
        <f>IF(C61=0,"","Il y a")</f>
        <v/>
      </c>
      <c r="X8" s="72" t="str">
        <f>IF(C61=0,"",U9)</f>
        <v/>
      </c>
      <c r="Y8" s="17" t="str">
        <f>IF(X8="","","différences non nulles")</f>
        <v/>
      </c>
    </row>
    <row r="9" spans="2:26" x14ac:dyDescent="0.2">
      <c r="B9" s="17">
        <v>1</v>
      </c>
      <c r="C9" s="25"/>
      <c r="D9" s="26"/>
      <c r="E9" s="21">
        <f>C9-D9</f>
        <v>0</v>
      </c>
      <c r="F9" s="21">
        <f>ABS(E9)</f>
        <v>0</v>
      </c>
      <c r="G9" s="22" t="e">
        <f t="shared" ref="G9:G16" si="0">J9+(K9-1)/2</f>
        <v>#VALUE!</v>
      </c>
      <c r="H9" s="17" t="str">
        <f>IF(E9&gt;0,G9,"")</f>
        <v/>
      </c>
      <c r="I9" s="17" t="str">
        <f>IF(E9&lt;0,G9,"")</f>
        <v/>
      </c>
      <c r="J9" s="21" t="e">
        <f>RANK(L9,$L$9:$L$58,1)</f>
        <v>#VALUE!</v>
      </c>
      <c r="K9" s="21" t="e">
        <f>VLOOKUP(J9,$O$9:$P$58,2)</f>
        <v>#VALUE!</v>
      </c>
      <c r="L9" s="17" t="str">
        <f>IF(F9=0,"",F9)</f>
        <v/>
      </c>
      <c r="O9" s="17">
        <v>1</v>
      </c>
      <c r="P9" s="17">
        <f>COUNTIF($J$9:$J$58,O9)</f>
        <v>0</v>
      </c>
      <c r="R9" s="61" t="str">
        <f>IF(C9="","",C9-D9)</f>
        <v/>
      </c>
      <c r="S9" s="78" t="str">
        <f>IF(R9=0,1,"")</f>
        <v/>
      </c>
      <c r="T9" s="73">
        <f>COUNTIF(S9:S58,1)</f>
        <v>0</v>
      </c>
      <c r="U9" s="60">
        <f>C61-T9</f>
        <v>0</v>
      </c>
      <c r="W9" s="106" t="str">
        <f>IF(X8&lt;6,"Le test n'est pas possible","")</f>
        <v/>
      </c>
      <c r="X9" s="106"/>
      <c r="Y9" s="106"/>
      <c r="Z9" s="106"/>
    </row>
    <row r="10" spans="2:26" x14ac:dyDescent="0.2">
      <c r="B10" s="17">
        <v>2</v>
      </c>
      <c r="C10" s="25"/>
      <c r="D10" s="26"/>
      <c r="E10" s="21">
        <f t="shared" ref="E10:E25" si="1">C10-D10</f>
        <v>0</v>
      </c>
      <c r="F10" s="21">
        <f t="shared" ref="F10:F25" si="2">ABS(E10)</f>
        <v>0</v>
      </c>
      <c r="G10" s="22" t="e">
        <f t="shared" si="0"/>
        <v>#VALUE!</v>
      </c>
      <c r="H10" s="17" t="str">
        <f t="shared" ref="H10:H25" si="3">IF(E10&gt;0,G10,"")</f>
        <v/>
      </c>
      <c r="I10" s="17" t="str">
        <f t="shared" ref="I10:I25" si="4">IF(E10&lt;0,G10,"")</f>
        <v/>
      </c>
      <c r="J10" s="21" t="e">
        <f t="shared" ref="J10:J58" si="5">RANK(L10,$L$9:$L$58,1)</f>
        <v>#VALUE!</v>
      </c>
      <c r="K10" s="21" t="e">
        <f t="shared" ref="K10:K58" si="6">VLOOKUP(J10,$O$9:$P$58,2)</f>
        <v>#VALUE!</v>
      </c>
      <c r="L10" s="17" t="str">
        <f t="shared" ref="L10:L58" si="7">IF(F10=0,"",F10)</f>
        <v/>
      </c>
      <c r="O10" s="17">
        <v>2</v>
      </c>
      <c r="P10" s="17">
        <f>COUNTIF($J$9:$J$58,O10)</f>
        <v>0</v>
      </c>
      <c r="R10" s="62" t="str">
        <f t="shared" ref="R10:R58" si="8">IF(C10="","",C10-D10)</f>
        <v/>
      </c>
      <c r="S10" s="79" t="str">
        <f t="shared" ref="S10:S58" si="9">IF(R10=0,1,"")</f>
        <v/>
      </c>
    </row>
    <row r="11" spans="2:26" x14ac:dyDescent="0.2">
      <c r="B11" s="17">
        <v>3</v>
      </c>
      <c r="C11" s="25"/>
      <c r="D11" s="26"/>
      <c r="E11" s="21">
        <f t="shared" si="1"/>
        <v>0</v>
      </c>
      <c r="F11" s="21">
        <f t="shared" si="2"/>
        <v>0</v>
      </c>
      <c r="G11" s="22" t="e">
        <f t="shared" si="0"/>
        <v>#VALUE!</v>
      </c>
      <c r="H11" s="17" t="str">
        <f t="shared" si="3"/>
        <v/>
      </c>
      <c r="I11" s="17" t="str">
        <f t="shared" si="4"/>
        <v/>
      </c>
      <c r="J11" s="21" t="e">
        <f t="shared" si="5"/>
        <v>#VALUE!</v>
      </c>
      <c r="K11" s="21" t="e">
        <f t="shared" si="6"/>
        <v>#VALUE!</v>
      </c>
      <c r="L11" s="17" t="str">
        <f t="shared" si="7"/>
        <v/>
      </c>
      <c r="O11" s="17">
        <v>3</v>
      </c>
      <c r="P11" s="17">
        <f>COUNTIF($J$9:$J$58,O11)</f>
        <v>0</v>
      </c>
      <c r="R11" s="62" t="str">
        <f t="shared" si="8"/>
        <v/>
      </c>
      <c r="S11" s="79" t="str">
        <f t="shared" si="9"/>
        <v/>
      </c>
    </row>
    <row r="12" spans="2:26" x14ac:dyDescent="0.2">
      <c r="B12" s="17">
        <v>4</v>
      </c>
      <c r="C12" s="25"/>
      <c r="D12" s="26"/>
      <c r="E12" s="21">
        <f t="shared" si="1"/>
        <v>0</v>
      </c>
      <c r="F12" s="21">
        <f t="shared" si="2"/>
        <v>0</v>
      </c>
      <c r="G12" s="22" t="e">
        <f t="shared" si="0"/>
        <v>#VALUE!</v>
      </c>
      <c r="H12" s="17" t="str">
        <f t="shared" si="3"/>
        <v/>
      </c>
      <c r="I12" s="17" t="str">
        <f t="shared" si="4"/>
        <v/>
      </c>
      <c r="J12" s="21" t="e">
        <f t="shared" si="5"/>
        <v>#VALUE!</v>
      </c>
      <c r="K12" s="21" t="e">
        <f t="shared" si="6"/>
        <v>#VALUE!</v>
      </c>
      <c r="L12" s="17" t="str">
        <f t="shared" si="7"/>
        <v/>
      </c>
      <c r="O12" s="17">
        <v>4</v>
      </c>
      <c r="P12" s="17">
        <f>COUNTIF($J$9:$J$58,O12)</f>
        <v>0</v>
      </c>
      <c r="R12" s="62" t="str">
        <f t="shared" si="8"/>
        <v/>
      </c>
      <c r="S12" s="79" t="str">
        <f t="shared" si="9"/>
        <v/>
      </c>
      <c r="T12" s="77" t="s">
        <v>122</v>
      </c>
      <c r="U12" s="65"/>
      <c r="W12" s="106" t="str">
        <f>IF(T13=T14,"","Les effectifs sont inégaux")</f>
        <v/>
      </c>
      <c r="X12" s="106"/>
      <c r="Y12" s="106"/>
      <c r="Z12" s="106"/>
    </row>
    <row r="13" spans="2:26" x14ac:dyDescent="0.2">
      <c r="B13" s="17">
        <v>5</v>
      </c>
      <c r="C13" s="25"/>
      <c r="D13" s="26"/>
      <c r="E13" s="21">
        <f t="shared" si="1"/>
        <v>0</v>
      </c>
      <c r="F13" s="21">
        <f t="shared" si="2"/>
        <v>0</v>
      </c>
      <c r="G13" s="22" t="e">
        <f t="shared" si="0"/>
        <v>#VALUE!</v>
      </c>
      <c r="H13" s="17" t="str">
        <f t="shared" si="3"/>
        <v/>
      </c>
      <c r="I13" s="17" t="str">
        <f t="shared" si="4"/>
        <v/>
      </c>
      <c r="J13" s="21" t="e">
        <f t="shared" si="5"/>
        <v>#VALUE!</v>
      </c>
      <c r="K13" s="21" t="e">
        <f t="shared" si="6"/>
        <v>#VALUE!</v>
      </c>
      <c r="L13" s="17" t="str">
        <f t="shared" si="7"/>
        <v/>
      </c>
      <c r="O13" s="17">
        <v>5</v>
      </c>
      <c r="P13" s="17">
        <f>COUNTIF($J$9:$J$58,O13)</f>
        <v>0</v>
      </c>
      <c r="R13" s="62" t="str">
        <f t="shared" si="8"/>
        <v/>
      </c>
      <c r="S13" s="79" t="str">
        <f t="shared" si="9"/>
        <v/>
      </c>
      <c r="T13" s="17">
        <f>COUNT(C9:C58)</f>
        <v>0</v>
      </c>
      <c r="U13" s="67"/>
    </row>
    <row r="14" spans="2:26" x14ac:dyDescent="0.2">
      <c r="B14" s="17">
        <v>6</v>
      </c>
      <c r="C14" s="25"/>
      <c r="D14" s="26"/>
      <c r="E14" s="21">
        <f t="shared" si="1"/>
        <v>0</v>
      </c>
      <c r="F14" s="21">
        <f t="shared" si="2"/>
        <v>0</v>
      </c>
      <c r="G14" s="22" t="e">
        <f t="shared" si="0"/>
        <v>#VALUE!</v>
      </c>
      <c r="H14" s="17" t="str">
        <f t="shared" si="3"/>
        <v/>
      </c>
      <c r="I14" s="17" t="str">
        <f t="shared" si="4"/>
        <v/>
      </c>
      <c r="J14" s="21" t="e">
        <f t="shared" si="5"/>
        <v>#VALUE!</v>
      </c>
      <c r="K14" s="21" t="e">
        <f t="shared" si="6"/>
        <v>#VALUE!</v>
      </c>
      <c r="L14" s="17" t="str">
        <f t="shared" si="7"/>
        <v/>
      </c>
      <c r="O14" s="17">
        <v>6</v>
      </c>
      <c r="P14" s="17">
        <f t="shared" ref="P14:P58" si="10">COUNTIF($J$9:$J$58,O14)</f>
        <v>0</v>
      </c>
      <c r="R14" s="62" t="str">
        <f t="shared" si="8"/>
        <v/>
      </c>
      <c r="S14" s="79" t="str">
        <f t="shared" si="9"/>
        <v/>
      </c>
      <c r="T14" s="76">
        <f>COUNT(D9:D58)</f>
        <v>0</v>
      </c>
      <c r="U14" s="68"/>
    </row>
    <row r="15" spans="2:26" x14ac:dyDescent="0.2">
      <c r="B15" s="17">
        <v>7</v>
      </c>
      <c r="C15" s="25"/>
      <c r="D15" s="26"/>
      <c r="E15" s="21">
        <f t="shared" si="1"/>
        <v>0</v>
      </c>
      <c r="F15" s="21">
        <f t="shared" si="2"/>
        <v>0</v>
      </c>
      <c r="G15" s="22" t="e">
        <f t="shared" si="0"/>
        <v>#VALUE!</v>
      </c>
      <c r="H15" s="17" t="str">
        <f t="shared" si="3"/>
        <v/>
      </c>
      <c r="I15" s="17" t="str">
        <f t="shared" si="4"/>
        <v/>
      </c>
      <c r="J15" s="21" t="e">
        <f t="shared" si="5"/>
        <v>#VALUE!</v>
      </c>
      <c r="K15" s="21" t="e">
        <f t="shared" si="6"/>
        <v>#VALUE!</v>
      </c>
      <c r="L15" s="17" t="str">
        <f t="shared" si="7"/>
        <v/>
      </c>
      <c r="O15" s="17">
        <v>7</v>
      </c>
      <c r="P15" s="17">
        <f t="shared" si="10"/>
        <v>0</v>
      </c>
      <c r="R15" s="62" t="str">
        <f t="shared" si="8"/>
        <v/>
      </c>
      <c r="S15" s="79" t="str">
        <f t="shared" si="9"/>
        <v/>
      </c>
    </row>
    <row r="16" spans="2:26" x14ac:dyDescent="0.2">
      <c r="B16" s="17">
        <v>8</v>
      </c>
      <c r="C16" s="25"/>
      <c r="D16" s="26"/>
      <c r="E16" s="21">
        <f t="shared" si="1"/>
        <v>0</v>
      </c>
      <c r="F16" s="21">
        <f t="shared" si="2"/>
        <v>0</v>
      </c>
      <c r="G16" s="22" t="e">
        <f t="shared" si="0"/>
        <v>#VALUE!</v>
      </c>
      <c r="H16" s="17" t="str">
        <f t="shared" si="3"/>
        <v/>
      </c>
      <c r="I16" s="17" t="str">
        <f t="shared" si="4"/>
        <v/>
      </c>
      <c r="J16" s="21" t="e">
        <f t="shared" si="5"/>
        <v>#VALUE!</v>
      </c>
      <c r="K16" s="21" t="e">
        <f t="shared" si="6"/>
        <v>#VALUE!</v>
      </c>
      <c r="L16" s="17" t="str">
        <f t="shared" si="7"/>
        <v/>
      </c>
      <c r="O16" s="17">
        <v>8</v>
      </c>
      <c r="P16" s="17">
        <f t="shared" si="10"/>
        <v>0</v>
      </c>
      <c r="R16" s="62" t="str">
        <f t="shared" si="8"/>
        <v/>
      </c>
      <c r="S16" s="79" t="str">
        <f t="shared" si="9"/>
        <v/>
      </c>
    </row>
    <row r="17" spans="2:19" x14ac:dyDescent="0.2">
      <c r="B17" s="17">
        <v>9</v>
      </c>
      <c r="C17" s="25"/>
      <c r="D17" s="26"/>
      <c r="E17" s="21">
        <f t="shared" si="1"/>
        <v>0</v>
      </c>
      <c r="F17" s="21">
        <f t="shared" si="2"/>
        <v>0</v>
      </c>
      <c r="G17" s="22" t="e">
        <f>J17+((K17-1)/2)</f>
        <v>#VALUE!</v>
      </c>
      <c r="H17" s="17" t="str">
        <f t="shared" si="3"/>
        <v/>
      </c>
      <c r="I17" s="17" t="str">
        <f t="shared" si="4"/>
        <v/>
      </c>
      <c r="J17" s="21" t="e">
        <f t="shared" si="5"/>
        <v>#VALUE!</v>
      </c>
      <c r="K17" s="21" t="e">
        <f t="shared" si="6"/>
        <v>#VALUE!</v>
      </c>
      <c r="L17" s="17" t="str">
        <f t="shared" si="7"/>
        <v/>
      </c>
      <c r="O17" s="17">
        <v>9</v>
      </c>
      <c r="P17" s="17">
        <f t="shared" si="10"/>
        <v>0</v>
      </c>
      <c r="R17" s="62" t="str">
        <f t="shared" si="8"/>
        <v/>
      </c>
      <c r="S17" s="79" t="str">
        <f t="shared" si="9"/>
        <v/>
      </c>
    </row>
    <row r="18" spans="2:19" x14ac:dyDescent="0.2">
      <c r="B18" s="17">
        <v>10</v>
      </c>
      <c r="C18" s="25"/>
      <c r="D18" s="26"/>
      <c r="E18" s="21">
        <f t="shared" si="1"/>
        <v>0</v>
      </c>
      <c r="F18" s="21">
        <f t="shared" si="2"/>
        <v>0</v>
      </c>
      <c r="G18" s="22" t="e">
        <f t="shared" ref="G18:G37" si="11">J18+(K18-1)/2</f>
        <v>#VALUE!</v>
      </c>
      <c r="H18" s="17" t="str">
        <f t="shared" si="3"/>
        <v/>
      </c>
      <c r="I18" s="17" t="str">
        <f t="shared" si="4"/>
        <v/>
      </c>
      <c r="J18" s="21" t="e">
        <f t="shared" si="5"/>
        <v>#VALUE!</v>
      </c>
      <c r="K18" s="21" t="e">
        <f t="shared" si="6"/>
        <v>#VALUE!</v>
      </c>
      <c r="L18" s="17" t="str">
        <f t="shared" si="7"/>
        <v/>
      </c>
      <c r="O18" s="17">
        <v>10</v>
      </c>
      <c r="P18" s="17">
        <f t="shared" si="10"/>
        <v>0</v>
      </c>
      <c r="R18" s="62" t="str">
        <f t="shared" si="8"/>
        <v/>
      </c>
      <c r="S18" s="79" t="str">
        <f t="shared" si="9"/>
        <v/>
      </c>
    </row>
    <row r="19" spans="2:19" x14ac:dyDescent="0.2">
      <c r="B19" s="17">
        <v>11</v>
      </c>
      <c r="C19" s="25"/>
      <c r="D19" s="26"/>
      <c r="E19" s="21">
        <f t="shared" si="1"/>
        <v>0</v>
      </c>
      <c r="F19" s="21">
        <f t="shared" si="2"/>
        <v>0</v>
      </c>
      <c r="G19" s="22" t="e">
        <f t="shared" si="11"/>
        <v>#VALUE!</v>
      </c>
      <c r="H19" s="17" t="str">
        <f t="shared" si="3"/>
        <v/>
      </c>
      <c r="I19" s="17" t="str">
        <f t="shared" si="4"/>
        <v/>
      </c>
      <c r="J19" s="21" t="e">
        <f t="shared" si="5"/>
        <v>#VALUE!</v>
      </c>
      <c r="K19" s="21" t="e">
        <f t="shared" si="6"/>
        <v>#VALUE!</v>
      </c>
      <c r="L19" s="17" t="str">
        <f t="shared" si="7"/>
        <v/>
      </c>
      <c r="O19" s="17">
        <v>11</v>
      </c>
      <c r="P19" s="17">
        <f t="shared" si="10"/>
        <v>0</v>
      </c>
      <c r="R19" s="62" t="str">
        <f t="shared" si="8"/>
        <v/>
      </c>
      <c r="S19" s="79" t="str">
        <f t="shared" si="9"/>
        <v/>
      </c>
    </row>
    <row r="20" spans="2:19" x14ac:dyDescent="0.2">
      <c r="B20" s="17">
        <v>12</v>
      </c>
      <c r="C20" s="25"/>
      <c r="D20" s="26"/>
      <c r="E20" s="21">
        <f t="shared" si="1"/>
        <v>0</v>
      </c>
      <c r="F20" s="21">
        <f t="shared" si="2"/>
        <v>0</v>
      </c>
      <c r="G20" s="22" t="e">
        <f t="shared" si="11"/>
        <v>#VALUE!</v>
      </c>
      <c r="H20" s="17" t="str">
        <f t="shared" si="3"/>
        <v/>
      </c>
      <c r="I20" s="17" t="str">
        <f t="shared" si="4"/>
        <v/>
      </c>
      <c r="J20" s="21" t="e">
        <f t="shared" si="5"/>
        <v>#VALUE!</v>
      </c>
      <c r="K20" s="21" t="e">
        <f t="shared" si="6"/>
        <v>#VALUE!</v>
      </c>
      <c r="L20" s="17" t="str">
        <f t="shared" si="7"/>
        <v/>
      </c>
      <c r="O20" s="17">
        <v>12</v>
      </c>
      <c r="P20" s="17">
        <f t="shared" si="10"/>
        <v>0</v>
      </c>
      <c r="R20" s="62" t="str">
        <f t="shared" si="8"/>
        <v/>
      </c>
      <c r="S20" s="79" t="str">
        <f t="shared" si="9"/>
        <v/>
      </c>
    </row>
    <row r="21" spans="2:19" x14ac:dyDescent="0.2">
      <c r="B21" s="17">
        <v>13</v>
      </c>
      <c r="C21" s="25"/>
      <c r="D21" s="26"/>
      <c r="E21" s="21">
        <f t="shared" si="1"/>
        <v>0</v>
      </c>
      <c r="F21" s="21">
        <f t="shared" si="2"/>
        <v>0</v>
      </c>
      <c r="G21" s="22" t="e">
        <f t="shared" si="11"/>
        <v>#VALUE!</v>
      </c>
      <c r="H21" s="17" t="str">
        <f t="shared" si="3"/>
        <v/>
      </c>
      <c r="I21" s="17" t="str">
        <f t="shared" si="4"/>
        <v/>
      </c>
      <c r="J21" s="21" t="e">
        <f t="shared" si="5"/>
        <v>#VALUE!</v>
      </c>
      <c r="K21" s="21" t="e">
        <f t="shared" si="6"/>
        <v>#VALUE!</v>
      </c>
      <c r="L21" s="17" t="str">
        <f t="shared" si="7"/>
        <v/>
      </c>
      <c r="O21" s="17">
        <v>13</v>
      </c>
      <c r="P21" s="17">
        <f t="shared" si="10"/>
        <v>0</v>
      </c>
      <c r="R21" s="62" t="str">
        <f t="shared" si="8"/>
        <v/>
      </c>
      <c r="S21" s="79" t="str">
        <f t="shared" si="9"/>
        <v/>
      </c>
    </row>
    <row r="22" spans="2:19" x14ac:dyDescent="0.2">
      <c r="B22" s="17">
        <v>14</v>
      </c>
      <c r="C22" s="25"/>
      <c r="D22" s="26"/>
      <c r="E22" s="21">
        <f t="shared" si="1"/>
        <v>0</v>
      </c>
      <c r="F22" s="21">
        <f t="shared" si="2"/>
        <v>0</v>
      </c>
      <c r="G22" s="22" t="e">
        <f t="shared" si="11"/>
        <v>#VALUE!</v>
      </c>
      <c r="H22" s="17" t="str">
        <f t="shared" si="3"/>
        <v/>
      </c>
      <c r="I22" s="17" t="str">
        <f t="shared" si="4"/>
        <v/>
      </c>
      <c r="J22" s="21" t="e">
        <f t="shared" si="5"/>
        <v>#VALUE!</v>
      </c>
      <c r="K22" s="21" t="e">
        <f t="shared" si="6"/>
        <v>#VALUE!</v>
      </c>
      <c r="L22" s="17" t="str">
        <f t="shared" si="7"/>
        <v/>
      </c>
      <c r="O22" s="17">
        <v>14</v>
      </c>
      <c r="P22" s="17">
        <f t="shared" si="10"/>
        <v>0</v>
      </c>
      <c r="R22" s="62" t="str">
        <f t="shared" si="8"/>
        <v/>
      </c>
      <c r="S22" s="79" t="str">
        <f t="shared" si="9"/>
        <v/>
      </c>
    </row>
    <row r="23" spans="2:19" x14ac:dyDescent="0.2">
      <c r="B23" s="17">
        <v>15</v>
      </c>
      <c r="C23" s="25"/>
      <c r="D23" s="26"/>
      <c r="E23" s="21">
        <f t="shared" si="1"/>
        <v>0</v>
      </c>
      <c r="F23" s="21">
        <f t="shared" si="2"/>
        <v>0</v>
      </c>
      <c r="G23" s="22" t="e">
        <f t="shared" si="11"/>
        <v>#VALUE!</v>
      </c>
      <c r="H23" s="17" t="str">
        <f t="shared" si="3"/>
        <v/>
      </c>
      <c r="I23" s="17" t="str">
        <f t="shared" si="4"/>
        <v/>
      </c>
      <c r="J23" s="21" t="e">
        <f t="shared" si="5"/>
        <v>#VALUE!</v>
      </c>
      <c r="K23" s="21" t="e">
        <f t="shared" si="6"/>
        <v>#VALUE!</v>
      </c>
      <c r="L23" s="17" t="str">
        <f t="shared" si="7"/>
        <v/>
      </c>
      <c r="O23" s="17">
        <v>15</v>
      </c>
      <c r="P23" s="17">
        <f t="shared" si="10"/>
        <v>0</v>
      </c>
      <c r="R23" s="62" t="str">
        <f t="shared" si="8"/>
        <v/>
      </c>
      <c r="S23" s="79" t="str">
        <f t="shared" si="9"/>
        <v/>
      </c>
    </row>
    <row r="24" spans="2:19" x14ac:dyDescent="0.2">
      <c r="B24" s="17">
        <v>16</v>
      </c>
      <c r="C24" s="25"/>
      <c r="D24" s="26"/>
      <c r="E24" s="21">
        <f t="shared" si="1"/>
        <v>0</v>
      </c>
      <c r="F24" s="21">
        <f t="shared" si="2"/>
        <v>0</v>
      </c>
      <c r="G24" s="23" t="e">
        <f t="shared" si="11"/>
        <v>#VALUE!</v>
      </c>
      <c r="H24" s="17" t="str">
        <f t="shared" si="3"/>
        <v/>
      </c>
      <c r="I24" s="17" t="str">
        <f t="shared" si="4"/>
        <v/>
      </c>
      <c r="J24" s="21" t="e">
        <f t="shared" si="5"/>
        <v>#VALUE!</v>
      </c>
      <c r="K24" s="21" t="e">
        <f t="shared" si="6"/>
        <v>#VALUE!</v>
      </c>
      <c r="L24" s="17" t="str">
        <f t="shared" si="7"/>
        <v/>
      </c>
      <c r="O24" s="17">
        <v>16</v>
      </c>
      <c r="P24" s="17">
        <f t="shared" si="10"/>
        <v>0</v>
      </c>
      <c r="R24" s="62" t="str">
        <f t="shared" si="8"/>
        <v/>
      </c>
      <c r="S24" s="79" t="str">
        <f t="shared" si="9"/>
        <v/>
      </c>
    </row>
    <row r="25" spans="2:19" x14ac:dyDescent="0.2">
      <c r="B25" s="17">
        <v>17</v>
      </c>
      <c r="C25" s="25"/>
      <c r="D25" s="26"/>
      <c r="E25" s="21">
        <f t="shared" si="1"/>
        <v>0</v>
      </c>
      <c r="F25" s="21">
        <f t="shared" si="2"/>
        <v>0</v>
      </c>
      <c r="G25" s="22" t="e">
        <f t="shared" si="11"/>
        <v>#VALUE!</v>
      </c>
      <c r="H25" s="17" t="str">
        <f t="shared" si="3"/>
        <v/>
      </c>
      <c r="I25" s="17" t="str">
        <f t="shared" si="4"/>
        <v/>
      </c>
      <c r="J25" s="21" t="e">
        <f t="shared" si="5"/>
        <v>#VALUE!</v>
      </c>
      <c r="K25" s="21" t="e">
        <f t="shared" si="6"/>
        <v>#VALUE!</v>
      </c>
      <c r="L25" s="17" t="str">
        <f t="shared" si="7"/>
        <v/>
      </c>
      <c r="O25" s="17">
        <v>17</v>
      </c>
      <c r="P25" s="17">
        <f t="shared" si="10"/>
        <v>0</v>
      </c>
      <c r="R25" s="62" t="str">
        <f t="shared" si="8"/>
        <v/>
      </c>
      <c r="S25" s="79" t="str">
        <f t="shared" si="9"/>
        <v/>
      </c>
    </row>
    <row r="26" spans="2:19" x14ac:dyDescent="0.2">
      <c r="B26" s="17">
        <v>18</v>
      </c>
      <c r="C26" s="25"/>
      <c r="D26" s="26"/>
      <c r="E26" s="21">
        <f t="shared" ref="E26:E37" si="12">C26-D26</f>
        <v>0</v>
      </c>
      <c r="F26" s="21">
        <f t="shared" ref="F26:F37" si="13">ABS(E26)</f>
        <v>0</v>
      </c>
      <c r="G26" s="22" t="e">
        <f t="shared" si="11"/>
        <v>#VALUE!</v>
      </c>
      <c r="H26" s="17" t="str">
        <f t="shared" ref="H26:H37" si="14">IF(E26&gt;0,G26,"")</f>
        <v/>
      </c>
      <c r="I26" s="17" t="str">
        <f t="shared" ref="I26:I37" si="15">IF(E26&lt;0,G26,"")</f>
        <v/>
      </c>
      <c r="J26" s="21" t="e">
        <f t="shared" si="5"/>
        <v>#VALUE!</v>
      </c>
      <c r="K26" s="21" t="e">
        <f t="shared" si="6"/>
        <v>#VALUE!</v>
      </c>
      <c r="L26" s="17" t="str">
        <f t="shared" si="7"/>
        <v/>
      </c>
      <c r="O26" s="17">
        <v>18</v>
      </c>
      <c r="P26" s="17">
        <f t="shared" si="10"/>
        <v>0</v>
      </c>
      <c r="R26" s="62" t="str">
        <f t="shared" si="8"/>
        <v/>
      </c>
      <c r="S26" s="79" t="str">
        <f t="shared" si="9"/>
        <v/>
      </c>
    </row>
    <row r="27" spans="2:19" x14ac:dyDescent="0.2">
      <c r="B27" s="17">
        <v>19</v>
      </c>
      <c r="C27" s="25"/>
      <c r="D27" s="26"/>
      <c r="E27" s="21">
        <f t="shared" si="12"/>
        <v>0</v>
      </c>
      <c r="F27" s="21">
        <f t="shared" si="13"/>
        <v>0</v>
      </c>
      <c r="G27" s="22" t="e">
        <f t="shared" si="11"/>
        <v>#VALUE!</v>
      </c>
      <c r="H27" s="17" t="str">
        <f t="shared" si="14"/>
        <v/>
      </c>
      <c r="I27" s="17" t="str">
        <f t="shared" si="15"/>
        <v/>
      </c>
      <c r="J27" s="21" t="e">
        <f t="shared" si="5"/>
        <v>#VALUE!</v>
      </c>
      <c r="K27" s="21" t="e">
        <f t="shared" si="6"/>
        <v>#VALUE!</v>
      </c>
      <c r="L27" s="17" t="str">
        <f t="shared" si="7"/>
        <v/>
      </c>
      <c r="O27" s="17">
        <v>19</v>
      </c>
      <c r="P27" s="17">
        <f t="shared" si="10"/>
        <v>0</v>
      </c>
      <c r="R27" s="62" t="str">
        <f t="shared" si="8"/>
        <v/>
      </c>
      <c r="S27" s="79" t="str">
        <f t="shared" si="9"/>
        <v/>
      </c>
    </row>
    <row r="28" spans="2:19" x14ac:dyDescent="0.2">
      <c r="B28" s="17">
        <v>20</v>
      </c>
      <c r="C28" s="25"/>
      <c r="D28" s="26"/>
      <c r="E28" s="21">
        <f t="shared" si="12"/>
        <v>0</v>
      </c>
      <c r="F28" s="21">
        <f t="shared" si="13"/>
        <v>0</v>
      </c>
      <c r="G28" s="22" t="e">
        <f t="shared" si="11"/>
        <v>#VALUE!</v>
      </c>
      <c r="H28" s="17" t="str">
        <f t="shared" si="14"/>
        <v/>
      </c>
      <c r="I28" s="17" t="str">
        <f t="shared" si="15"/>
        <v/>
      </c>
      <c r="J28" s="21" t="e">
        <f t="shared" si="5"/>
        <v>#VALUE!</v>
      </c>
      <c r="K28" s="21" t="e">
        <f t="shared" si="6"/>
        <v>#VALUE!</v>
      </c>
      <c r="L28" s="17" t="str">
        <f t="shared" si="7"/>
        <v/>
      </c>
      <c r="O28" s="17">
        <v>20</v>
      </c>
      <c r="P28" s="17">
        <f t="shared" si="10"/>
        <v>0</v>
      </c>
      <c r="R28" s="62" t="str">
        <f t="shared" si="8"/>
        <v/>
      </c>
      <c r="S28" s="79" t="str">
        <f t="shared" si="9"/>
        <v/>
      </c>
    </row>
    <row r="29" spans="2:19" x14ac:dyDescent="0.2">
      <c r="B29" s="17">
        <v>21</v>
      </c>
      <c r="C29" s="25"/>
      <c r="D29" s="26"/>
      <c r="E29" s="21">
        <f t="shared" si="12"/>
        <v>0</v>
      </c>
      <c r="F29" s="21">
        <f t="shared" si="13"/>
        <v>0</v>
      </c>
      <c r="G29" s="22" t="e">
        <f t="shared" si="11"/>
        <v>#VALUE!</v>
      </c>
      <c r="H29" s="17" t="str">
        <f t="shared" si="14"/>
        <v/>
      </c>
      <c r="I29" s="17" t="str">
        <f t="shared" si="15"/>
        <v/>
      </c>
      <c r="J29" s="21" t="e">
        <f t="shared" si="5"/>
        <v>#VALUE!</v>
      </c>
      <c r="K29" s="21" t="e">
        <f t="shared" si="6"/>
        <v>#VALUE!</v>
      </c>
      <c r="L29" s="17" t="str">
        <f t="shared" si="7"/>
        <v/>
      </c>
      <c r="O29" s="17">
        <v>21</v>
      </c>
      <c r="P29" s="17">
        <f t="shared" si="10"/>
        <v>0</v>
      </c>
      <c r="R29" s="62" t="str">
        <f t="shared" si="8"/>
        <v/>
      </c>
      <c r="S29" s="79" t="str">
        <f t="shared" si="9"/>
        <v/>
      </c>
    </row>
    <row r="30" spans="2:19" x14ac:dyDescent="0.2">
      <c r="B30" s="17">
        <v>22</v>
      </c>
      <c r="C30" s="25"/>
      <c r="D30" s="26"/>
      <c r="E30" s="21">
        <f t="shared" si="12"/>
        <v>0</v>
      </c>
      <c r="F30" s="21">
        <f t="shared" si="13"/>
        <v>0</v>
      </c>
      <c r="G30" s="22" t="e">
        <f t="shared" si="11"/>
        <v>#VALUE!</v>
      </c>
      <c r="H30" s="17" t="str">
        <f t="shared" si="14"/>
        <v/>
      </c>
      <c r="I30" s="17" t="str">
        <f t="shared" si="15"/>
        <v/>
      </c>
      <c r="J30" s="21" t="e">
        <f t="shared" si="5"/>
        <v>#VALUE!</v>
      </c>
      <c r="K30" s="21" t="e">
        <f t="shared" si="6"/>
        <v>#VALUE!</v>
      </c>
      <c r="L30" s="17" t="str">
        <f t="shared" si="7"/>
        <v/>
      </c>
      <c r="O30" s="17">
        <v>22</v>
      </c>
      <c r="P30" s="17">
        <f t="shared" si="10"/>
        <v>0</v>
      </c>
      <c r="R30" s="62" t="str">
        <f t="shared" si="8"/>
        <v/>
      </c>
      <c r="S30" s="79" t="str">
        <f t="shared" si="9"/>
        <v/>
      </c>
    </row>
    <row r="31" spans="2:19" x14ac:dyDescent="0.2">
      <c r="B31" s="17">
        <v>23</v>
      </c>
      <c r="C31" s="25"/>
      <c r="D31" s="26"/>
      <c r="E31" s="21">
        <f t="shared" si="12"/>
        <v>0</v>
      </c>
      <c r="F31" s="21">
        <f t="shared" si="13"/>
        <v>0</v>
      </c>
      <c r="G31" s="22" t="e">
        <f t="shared" si="11"/>
        <v>#VALUE!</v>
      </c>
      <c r="H31" s="17" t="str">
        <f t="shared" si="14"/>
        <v/>
      </c>
      <c r="I31" s="17" t="str">
        <f t="shared" si="15"/>
        <v/>
      </c>
      <c r="J31" s="21" t="e">
        <f t="shared" si="5"/>
        <v>#VALUE!</v>
      </c>
      <c r="K31" s="21" t="e">
        <f t="shared" si="6"/>
        <v>#VALUE!</v>
      </c>
      <c r="L31" s="17" t="str">
        <f t="shared" si="7"/>
        <v/>
      </c>
      <c r="O31" s="17">
        <v>23</v>
      </c>
      <c r="P31" s="17">
        <f t="shared" si="10"/>
        <v>0</v>
      </c>
      <c r="R31" s="62" t="str">
        <f t="shared" si="8"/>
        <v/>
      </c>
      <c r="S31" s="79" t="str">
        <f t="shared" si="9"/>
        <v/>
      </c>
    </row>
    <row r="32" spans="2:19" x14ac:dyDescent="0.2">
      <c r="B32" s="17">
        <v>24</v>
      </c>
      <c r="C32" s="25"/>
      <c r="D32" s="26"/>
      <c r="E32" s="21">
        <f t="shared" si="12"/>
        <v>0</v>
      </c>
      <c r="F32" s="21">
        <f t="shared" si="13"/>
        <v>0</v>
      </c>
      <c r="G32" s="22" t="e">
        <f t="shared" si="11"/>
        <v>#VALUE!</v>
      </c>
      <c r="H32" s="17" t="str">
        <f t="shared" si="14"/>
        <v/>
      </c>
      <c r="I32" s="17" t="str">
        <f t="shared" si="15"/>
        <v/>
      </c>
      <c r="J32" s="21" t="e">
        <f t="shared" si="5"/>
        <v>#VALUE!</v>
      </c>
      <c r="K32" s="21" t="e">
        <f t="shared" si="6"/>
        <v>#VALUE!</v>
      </c>
      <c r="L32" s="17" t="str">
        <f t="shared" si="7"/>
        <v/>
      </c>
      <c r="O32" s="17">
        <v>24</v>
      </c>
      <c r="P32" s="17">
        <f t="shared" si="10"/>
        <v>0</v>
      </c>
      <c r="R32" s="62" t="str">
        <f t="shared" si="8"/>
        <v/>
      </c>
      <c r="S32" s="79" t="str">
        <f t="shared" si="9"/>
        <v/>
      </c>
    </row>
    <row r="33" spans="2:19" x14ac:dyDescent="0.2">
      <c r="B33" s="17">
        <v>25</v>
      </c>
      <c r="C33" s="25"/>
      <c r="D33" s="26"/>
      <c r="E33" s="21">
        <f t="shared" si="12"/>
        <v>0</v>
      </c>
      <c r="F33" s="21">
        <f t="shared" si="13"/>
        <v>0</v>
      </c>
      <c r="G33" s="22" t="e">
        <f t="shared" si="11"/>
        <v>#VALUE!</v>
      </c>
      <c r="H33" s="17" t="str">
        <f t="shared" si="14"/>
        <v/>
      </c>
      <c r="I33" s="17" t="str">
        <f t="shared" si="15"/>
        <v/>
      </c>
      <c r="J33" s="21" t="e">
        <f t="shared" si="5"/>
        <v>#VALUE!</v>
      </c>
      <c r="K33" s="21" t="e">
        <f t="shared" si="6"/>
        <v>#VALUE!</v>
      </c>
      <c r="L33" s="17" t="str">
        <f t="shared" si="7"/>
        <v/>
      </c>
      <c r="O33" s="17">
        <v>25</v>
      </c>
      <c r="P33" s="17">
        <f t="shared" si="10"/>
        <v>0</v>
      </c>
      <c r="R33" s="62" t="str">
        <f t="shared" si="8"/>
        <v/>
      </c>
      <c r="S33" s="79" t="str">
        <f t="shared" si="9"/>
        <v/>
      </c>
    </row>
    <row r="34" spans="2:19" x14ac:dyDescent="0.2">
      <c r="B34" s="17">
        <v>26</v>
      </c>
      <c r="C34" s="25"/>
      <c r="D34" s="26"/>
      <c r="E34" s="21">
        <f t="shared" si="12"/>
        <v>0</v>
      </c>
      <c r="F34" s="21">
        <f t="shared" si="13"/>
        <v>0</v>
      </c>
      <c r="G34" s="22" t="e">
        <f t="shared" si="11"/>
        <v>#VALUE!</v>
      </c>
      <c r="H34" s="17" t="str">
        <f t="shared" si="14"/>
        <v/>
      </c>
      <c r="I34" s="17" t="str">
        <f t="shared" si="15"/>
        <v/>
      </c>
      <c r="J34" s="21" t="e">
        <f t="shared" si="5"/>
        <v>#VALUE!</v>
      </c>
      <c r="K34" s="21" t="e">
        <f t="shared" si="6"/>
        <v>#VALUE!</v>
      </c>
      <c r="L34" s="17" t="str">
        <f t="shared" si="7"/>
        <v/>
      </c>
      <c r="O34" s="17">
        <v>26</v>
      </c>
      <c r="P34" s="17">
        <f t="shared" si="10"/>
        <v>0</v>
      </c>
      <c r="R34" s="62" t="str">
        <f t="shared" si="8"/>
        <v/>
      </c>
      <c r="S34" s="79" t="str">
        <f t="shared" si="9"/>
        <v/>
      </c>
    </row>
    <row r="35" spans="2:19" x14ac:dyDescent="0.2">
      <c r="B35" s="17">
        <v>27</v>
      </c>
      <c r="C35" s="25"/>
      <c r="D35" s="26"/>
      <c r="E35" s="21">
        <f t="shared" si="12"/>
        <v>0</v>
      </c>
      <c r="F35" s="21">
        <f t="shared" si="13"/>
        <v>0</v>
      </c>
      <c r="G35" s="22" t="e">
        <f t="shared" si="11"/>
        <v>#VALUE!</v>
      </c>
      <c r="H35" s="17" t="str">
        <f t="shared" si="14"/>
        <v/>
      </c>
      <c r="I35" s="17" t="str">
        <f t="shared" si="15"/>
        <v/>
      </c>
      <c r="J35" s="21" t="e">
        <f t="shared" si="5"/>
        <v>#VALUE!</v>
      </c>
      <c r="K35" s="21" t="e">
        <f t="shared" si="6"/>
        <v>#VALUE!</v>
      </c>
      <c r="L35" s="17" t="str">
        <f t="shared" si="7"/>
        <v/>
      </c>
      <c r="O35" s="17">
        <v>27</v>
      </c>
      <c r="P35" s="17">
        <f t="shared" si="10"/>
        <v>0</v>
      </c>
      <c r="R35" s="62" t="str">
        <f t="shared" si="8"/>
        <v/>
      </c>
      <c r="S35" s="79" t="str">
        <f t="shared" si="9"/>
        <v/>
      </c>
    </row>
    <row r="36" spans="2:19" x14ac:dyDescent="0.2">
      <c r="B36" s="17">
        <v>28</v>
      </c>
      <c r="C36" s="25"/>
      <c r="D36" s="26"/>
      <c r="E36" s="21">
        <f t="shared" si="12"/>
        <v>0</v>
      </c>
      <c r="F36" s="21">
        <f t="shared" si="13"/>
        <v>0</v>
      </c>
      <c r="G36" s="22" t="e">
        <f t="shared" si="11"/>
        <v>#VALUE!</v>
      </c>
      <c r="H36" s="17" t="str">
        <f t="shared" si="14"/>
        <v/>
      </c>
      <c r="I36" s="17" t="str">
        <f t="shared" si="15"/>
        <v/>
      </c>
      <c r="J36" s="21" t="e">
        <f t="shared" si="5"/>
        <v>#VALUE!</v>
      </c>
      <c r="K36" s="21" t="e">
        <f t="shared" si="6"/>
        <v>#VALUE!</v>
      </c>
      <c r="L36" s="17" t="str">
        <f t="shared" si="7"/>
        <v/>
      </c>
      <c r="O36" s="17">
        <v>28</v>
      </c>
      <c r="P36" s="17">
        <f t="shared" si="10"/>
        <v>0</v>
      </c>
      <c r="R36" s="62" t="str">
        <f t="shared" si="8"/>
        <v/>
      </c>
      <c r="S36" s="79" t="str">
        <f t="shared" si="9"/>
        <v/>
      </c>
    </row>
    <row r="37" spans="2:19" x14ac:dyDescent="0.2">
      <c r="B37" s="17">
        <v>29</v>
      </c>
      <c r="C37" s="25"/>
      <c r="D37" s="26"/>
      <c r="E37" s="21">
        <f t="shared" si="12"/>
        <v>0</v>
      </c>
      <c r="F37" s="21">
        <f t="shared" si="13"/>
        <v>0</v>
      </c>
      <c r="G37" s="22" t="e">
        <f t="shared" si="11"/>
        <v>#VALUE!</v>
      </c>
      <c r="H37" s="17" t="str">
        <f t="shared" si="14"/>
        <v/>
      </c>
      <c r="I37" s="17" t="str">
        <f t="shared" si="15"/>
        <v/>
      </c>
      <c r="J37" s="21" t="e">
        <f t="shared" si="5"/>
        <v>#VALUE!</v>
      </c>
      <c r="K37" s="21" t="e">
        <f t="shared" si="6"/>
        <v>#VALUE!</v>
      </c>
      <c r="L37" s="17" t="str">
        <f t="shared" si="7"/>
        <v/>
      </c>
      <c r="O37" s="17">
        <v>29</v>
      </c>
      <c r="P37" s="17">
        <f t="shared" si="10"/>
        <v>0</v>
      </c>
      <c r="R37" s="62" t="str">
        <f t="shared" si="8"/>
        <v/>
      </c>
      <c r="S37" s="79" t="str">
        <f t="shared" si="9"/>
        <v/>
      </c>
    </row>
    <row r="38" spans="2:19" x14ac:dyDescent="0.2">
      <c r="B38" s="17">
        <v>30</v>
      </c>
      <c r="C38" s="25"/>
      <c r="D38" s="26"/>
      <c r="E38" s="21">
        <f t="shared" ref="E38:E58" si="16">C38-D38</f>
        <v>0</v>
      </c>
      <c r="F38" s="21">
        <f t="shared" ref="F38:F58" si="17">ABS(E38)</f>
        <v>0</v>
      </c>
      <c r="G38" s="22" t="e">
        <f t="shared" ref="G38:G58" si="18">J38+(K38-1)/2</f>
        <v>#VALUE!</v>
      </c>
      <c r="H38" s="17" t="str">
        <f t="shared" ref="H38:H58" si="19">IF(E38&gt;0,G38,"")</f>
        <v/>
      </c>
      <c r="I38" s="17" t="str">
        <f t="shared" ref="I38:I58" si="20">IF(E38&lt;0,G38,"")</f>
        <v/>
      </c>
      <c r="J38" s="21" t="e">
        <f t="shared" si="5"/>
        <v>#VALUE!</v>
      </c>
      <c r="K38" s="21" t="e">
        <f t="shared" si="6"/>
        <v>#VALUE!</v>
      </c>
      <c r="L38" s="17" t="str">
        <f t="shared" si="7"/>
        <v/>
      </c>
      <c r="O38" s="17">
        <v>30</v>
      </c>
      <c r="P38" s="17">
        <f t="shared" si="10"/>
        <v>0</v>
      </c>
      <c r="R38" s="62" t="str">
        <f t="shared" si="8"/>
        <v/>
      </c>
      <c r="S38" s="79" t="str">
        <f t="shared" si="9"/>
        <v/>
      </c>
    </row>
    <row r="39" spans="2:19" x14ac:dyDescent="0.2">
      <c r="B39" s="17">
        <v>31</v>
      </c>
      <c r="C39" s="25"/>
      <c r="D39" s="26"/>
      <c r="E39" s="21">
        <f t="shared" si="16"/>
        <v>0</v>
      </c>
      <c r="F39" s="21">
        <f t="shared" si="17"/>
        <v>0</v>
      </c>
      <c r="G39" s="22" t="e">
        <f t="shared" si="18"/>
        <v>#VALUE!</v>
      </c>
      <c r="H39" s="17" t="str">
        <f t="shared" si="19"/>
        <v/>
      </c>
      <c r="I39" s="17" t="str">
        <f t="shared" si="20"/>
        <v/>
      </c>
      <c r="J39" s="21" t="e">
        <f t="shared" si="5"/>
        <v>#VALUE!</v>
      </c>
      <c r="K39" s="21" t="e">
        <f t="shared" si="6"/>
        <v>#VALUE!</v>
      </c>
      <c r="L39" s="17" t="str">
        <f t="shared" si="7"/>
        <v/>
      </c>
      <c r="O39" s="17">
        <v>31</v>
      </c>
      <c r="P39" s="17">
        <f t="shared" si="10"/>
        <v>0</v>
      </c>
      <c r="R39" s="62" t="str">
        <f t="shared" si="8"/>
        <v/>
      </c>
      <c r="S39" s="79" t="str">
        <f t="shared" si="9"/>
        <v/>
      </c>
    </row>
    <row r="40" spans="2:19" x14ac:dyDescent="0.2">
      <c r="B40" s="17">
        <v>32</v>
      </c>
      <c r="C40" s="25"/>
      <c r="D40" s="26"/>
      <c r="E40" s="21">
        <f t="shared" si="16"/>
        <v>0</v>
      </c>
      <c r="F40" s="21">
        <f t="shared" si="17"/>
        <v>0</v>
      </c>
      <c r="G40" s="22" t="e">
        <f t="shared" si="18"/>
        <v>#VALUE!</v>
      </c>
      <c r="H40" s="17" t="str">
        <f t="shared" si="19"/>
        <v/>
      </c>
      <c r="I40" s="17" t="str">
        <f t="shared" si="20"/>
        <v/>
      </c>
      <c r="J40" s="21" t="e">
        <f t="shared" si="5"/>
        <v>#VALUE!</v>
      </c>
      <c r="K40" s="21" t="e">
        <f t="shared" si="6"/>
        <v>#VALUE!</v>
      </c>
      <c r="L40" s="17" t="str">
        <f t="shared" si="7"/>
        <v/>
      </c>
      <c r="O40" s="17">
        <v>32</v>
      </c>
      <c r="P40" s="17">
        <f t="shared" si="10"/>
        <v>0</v>
      </c>
      <c r="R40" s="62" t="str">
        <f t="shared" si="8"/>
        <v/>
      </c>
      <c r="S40" s="79" t="str">
        <f t="shared" si="9"/>
        <v/>
      </c>
    </row>
    <row r="41" spans="2:19" x14ac:dyDescent="0.2">
      <c r="B41" s="17">
        <v>33</v>
      </c>
      <c r="C41" s="25"/>
      <c r="D41" s="26"/>
      <c r="E41" s="21">
        <f t="shared" si="16"/>
        <v>0</v>
      </c>
      <c r="F41" s="21">
        <f t="shared" si="17"/>
        <v>0</v>
      </c>
      <c r="G41" s="22" t="e">
        <f t="shared" si="18"/>
        <v>#VALUE!</v>
      </c>
      <c r="H41" s="17" t="str">
        <f t="shared" si="19"/>
        <v/>
      </c>
      <c r="I41" s="17" t="str">
        <f t="shared" si="20"/>
        <v/>
      </c>
      <c r="J41" s="21" t="e">
        <f t="shared" si="5"/>
        <v>#VALUE!</v>
      </c>
      <c r="K41" s="21" t="e">
        <f t="shared" si="6"/>
        <v>#VALUE!</v>
      </c>
      <c r="L41" s="17" t="str">
        <f t="shared" si="7"/>
        <v/>
      </c>
      <c r="O41" s="17">
        <v>33</v>
      </c>
      <c r="P41" s="17">
        <f t="shared" si="10"/>
        <v>0</v>
      </c>
      <c r="R41" s="62" t="str">
        <f t="shared" si="8"/>
        <v/>
      </c>
      <c r="S41" s="79" t="str">
        <f t="shared" si="9"/>
        <v/>
      </c>
    </row>
    <row r="42" spans="2:19" x14ac:dyDescent="0.2">
      <c r="B42" s="17">
        <v>34</v>
      </c>
      <c r="C42" s="25"/>
      <c r="D42" s="26"/>
      <c r="E42" s="21">
        <f t="shared" si="16"/>
        <v>0</v>
      </c>
      <c r="F42" s="21">
        <f t="shared" si="17"/>
        <v>0</v>
      </c>
      <c r="G42" s="22" t="e">
        <f t="shared" si="18"/>
        <v>#VALUE!</v>
      </c>
      <c r="H42" s="17" t="str">
        <f t="shared" si="19"/>
        <v/>
      </c>
      <c r="I42" s="17" t="str">
        <f t="shared" si="20"/>
        <v/>
      </c>
      <c r="J42" s="21" t="e">
        <f t="shared" si="5"/>
        <v>#VALUE!</v>
      </c>
      <c r="K42" s="21" t="e">
        <f t="shared" si="6"/>
        <v>#VALUE!</v>
      </c>
      <c r="L42" s="17" t="str">
        <f t="shared" si="7"/>
        <v/>
      </c>
      <c r="O42" s="17">
        <v>34</v>
      </c>
      <c r="P42" s="17">
        <f t="shared" si="10"/>
        <v>0</v>
      </c>
      <c r="R42" s="62" t="str">
        <f t="shared" si="8"/>
        <v/>
      </c>
      <c r="S42" s="79" t="str">
        <f t="shared" si="9"/>
        <v/>
      </c>
    </row>
    <row r="43" spans="2:19" x14ac:dyDescent="0.2">
      <c r="B43" s="17">
        <v>35</v>
      </c>
      <c r="C43" s="25"/>
      <c r="D43" s="26"/>
      <c r="E43" s="21">
        <f t="shared" si="16"/>
        <v>0</v>
      </c>
      <c r="F43" s="21">
        <f t="shared" si="17"/>
        <v>0</v>
      </c>
      <c r="G43" s="22" t="e">
        <f t="shared" si="18"/>
        <v>#VALUE!</v>
      </c>
      <c r="H43" s="17" t="str">
        <f t="shared" si="19"/>
        <v/>
      </c>
      <c r="I43" s="17" t="str">
        <f t="shared" si="20"/>
        <v/>
      </c>
      <c r="J43" s="21" t="e">
        <f t="shared" si="5"/>
        <v>#VALUE!</v>
      </c>
      <c r="K43" s="21" t="e">
        <f t="shared" si="6"/>
        <v>#VALUE!</v>
      </c>
      <c r="L43" s="17" t="str">
        <f t="shared" si="7"/>
        <v/>
      </c>
      <c r="O43" s="17">
        <v>35</v>
      </c>
      <c r="P43" s="17">
        <f t="shared" si="10"/>
        <v>0</v>
      </c>
      <c r="R43" s="62" t="str">
        <f t="shared" si="8"/>
        <v/>
      </c>
      <c r="S43" s="79" t="str">
        <f t="shared" si="9"/>
        <v/>
      </c>
    </row>
    <row r="44" spans="2:19" x14ac:dyDescent="0.2">
      <c r="B44" s="17">
        <v>36</v>
      </c>
      <c r="C44" s="25"/>
      <c r="D44" s="26"/>
      <c r="E44" s="21">
        <f t="shared" si="16"/>
        <v>0</v>
      </c>
      <c r="F44" s="21">
        <f t="shared" si="17"/>
        <v>0</v>
      </c>
      <c r="G44" s="22" t="e">
        <f t="shared" si="18"/>
        <v>#VALUE!</v>
      </c>
      <c r="H44" s="17" t="str">
        <f t="shared" si="19"/>
        <v/>
      </c>
      <c r="I44" s="17" t="str">
        <f t="shared" si="20"/>
        <v/>
      </c>
      <c r="J44" s="21" t="e">
        <f t="shared" si="5"/>
        <v>#VALUE!</v>
      </c>
      <c r="K44" s="21" t="e">
        <f t="shared" si="6"/>
        <v>#VALUE!</v>
      </c>
      <c r="L44" s="17" t="str">
        <f t="shared" si="7"/>
        <v/>
      </c>
      <c r="O44" s="17">
        <v>36</v>
      </c>
      <c r="P44" s="17">
        <f t="shared" si="10"/>
        <v>0</v>
      </c>
      <c r="R44" s="62" t="str">
        <f t="shared" si="8"/>
        <v/>
      </c>
      <c r="S44" s="79" t="str">
        <f t="shared" si="9"/>
        <v/>
      </c>
    </row>
    <row r="45" spans="2:19" x14ac:dyDescent="0.2">
      <c r="B45" s="17">
        <v>37</v>
      </c>
      <c r="C45" s="25"/>
      <c r="D45" s="26"/>
      <c r="E45" s="21">
        <f t="shared" si="16"/>
        <v>0</v>
      </c>
      <c r="F45" s="21">
        <f t="shared" si="17"/>
        <v>0</v>
      </c>
      <c r="G45" s="22" t="e">
        <f t="shared" si="18"/>
        <v>#VALUE!</v>
      </c>
      <c r="H45" s="17" t="str">
        <f t="shared" si="19"/>
        <v/>
      </c>
      <c r="I45" s="17" t="str">
        <f t="shared" si="20"/>
        <v/>
      </c>
      <c r="J45" s="21" t="e">
        <f t="shared" si="5"/>
        <v>#VALUE!</v>
      </c>
      <c r="K45" s="21" t="e">
        <f t="shared" si="6"/>
        <v>#VALUE!</v>
      </c>
      <c r="L45" s="17" t="str">
        <f t="shared" si="7"/>
        <v/>
      </c>
      <c r="O45" s="17">
        <v>37</v>
      </c>
      <c r="P45" s="17">
        <f t="shared" si="10"/>
        <v>0</v>
      </c>
      <c r="R45" s="62" t="str">
        <f t="shared" si="8"/>
        <v/>
      </c>
      <c r="S45" s="79" t="str">
        <f t="shared" si="9"/>
        <v/>
      </c>
    </row>
    <row r="46" spans="2:19" x14ac:dyDescent="0.2">
      <c r="B46" s="17">
        <v>38</v>
      </c>
      <c r="C46" s="25"/>
      <c r="D46" s="26"/>
      <c r="E46" s="21">
        <f t="shared" si="16"/>
        <v>0</v>
      </c>
      <c r="F46" s="21">
        <f t="shared" si="17"/>
        <v>0</v>
      </c>
      <c r="G46" s="22" t="e">
        <f t="shared" si="18"/>
        <v>#VALUE!</v>
      </c>
      <c r="H46" s="17" t="str">
        <f t="shared" si="19"/>
        <v/>
      </c>
      <c r="I46" s="17" t="str">
        <f t="shared" si="20"/>
        <v/>
      </c>
      <c r="J46" s="21" t="e">
        <f t="shared" si="5"/>
        <v>#VALUE!</v>
      </c>
      <c r="K46" s="21" t="e">
        <f t="shared" si="6"/>
        <v>#VALUE!</v>
      </c>
      <c r="L46" s="17" t="str">
        <f t="shared" si="7"/>
        <v/>
      </c>
      <c r="O46" s="17">
        <v>38</v>
      </c>
      <c r="P46" s="17">
        <f t="shared" si="10"/>
        <v>0</v>
      </c>
      <c r="R46" s="62" t="str">
        <f t="shared" si="8"/>
        <v/>
      </c>
      <c r="S46" s="79" t="str">
        <f t="shared" si="9"/>
        <v/>
      </c>
    </row>
    <row r="47" spans="2:19" x14ac:dyDescent="0.2">
      <c r="B47" s="17">
        <v>39</v>
      </c>
      <c r="C47" s="25"/>
      <c r="D47" s="26"/>
      <c r="E47" s="21">
        <f t="shared" si="16"/>
        <v>0</v>
      </c>
      <c r="F47" s="21">
        <f t="shared" si="17"/>
        <v>0</v>
      </c>
      <c r="G47" s="22" t="e">
        <f t="shared" si="18"/>
        <v>#VALUE!</v>
      </c>
      <c r="H47" s="17" t="str">
        <f t="shared" si="19"/>
        <v/>
      </c>
      <c r="I47" s="17" t="str">
        <f t="shared" si="20"/>
        <v/>
      </c>
      <c r="J47" s="21" t="e">
        <f t="shared" si="5"/>
        <v>#VALUE!</v>
      </c>
      <c r="K47" s="21" t="e">
        <f t="shared" si="6"/>
        <v>#VALUE!</v>
      </c>
      <c r="L47" s="17" t="str">
        <f t="shared" si="7"/>
        <v/>
      </c>
      <c r="O47" s="17">
        <v>39</v>
      </c>
      <c r="P47" s="17">
        <f t="shared" si="10"/>
        <v>0</v>
      </c>
      <c r="R47" s="62" t="str">
        <f t="shared" si="8"/>
        <v/>
      </c>
      <c r="S47" s="79" t="str">
        <f t="shared" si="9"/>
        <v/>
      </c>
    </row>
    <row r="48" spans="2:19" x14ac:dyDescent="0.2">
      <c r="B48" s="17">
        <v>40</v>
      </c>
      <c r="C48" s="25"/>
      <c r="D48" s="26"/>
      <c r="E48" s="21">
        <f t="shared" si="16"/>
        <v>0</v>
      </c>
      <c r="F48" s="21">
        <f t="shared" si="17"/>
        <v>0</v>
      </c>
      <c r="G48" s="22" t="e">
        <f t="shared" si="18"/>
        <v>#VALUE!</v>
      </c>
      <c r="H48" s="17" t="str">
        <f t="shared" si="19"/>
        <v/>
      </c>
      <c r="I48" s="17" t="str">
        <f t="shared" si="20"/>
        <v/>
      </c>
      <c r="J48" s="21" t="e">
        <f t="shared" si="5"/>
        <v>#VALUE!</v>
      </c>
      <c r="K48" s="21" t="e">
        <f t="shared" si="6"/>
        <v>#VALUE!</v>
      </c>
      <c r="L48" s="17" t="str">
        <f t="shared" si="7"/>
        <v/>
      </c>
      <c r="O48" s="17">
        <v>40</v>
      </c>
      <c r="P48" s="17">
        <f t="shared" si="10"/>
        <v>0</v>
      </c>
      <c r="R48" s="62" t="str">
        <f t="shared" si="8"/>
        <v/>
      </c>
      <c r="S48" s="79" t="str">
        <f t="shared" si="9"/>
        <v/>
      </c>
    </row>
    <row r="49" spans="2:22" x14ac:dyDescent="0.2">
      <c r="B49" s="17">
        <v>41</v>
      </c>
      <c r="C49" s="25"/>
      <c r="D49" s="26"/>
      <c r="E49" s="21">
        <f t="shared" si="16"/>
        <v>0</v>
      </c>
      <c r="F49" s="21">
        <f t="shared" si="17"/>
        <v>0</v>
      </c>
      <c r="G49" s="22" t="e">
        <f t="shared" si="18"/>
        <v>#VALUE!</v>
      </c>
      <c r="H49" s="17" t="str">
        <f t="shared" si="19"/>
        <v/>
      </c>
      <c r="I49" s="17" t="str">
        <f t="shared" si="20"/>
        <v/>
      </c>
      <c r="J49" s="21" t="e">
        <f t="shared" si="5"/>
        <v>#VALUE!</v>
      </c>
      <c r="K49" s="21" t="e">
        <f t="shared" si="6"/>
        <v>#VALUE!</v>
      </c>
      <c r="L49" s="17" t="str">
        <f t="shared" si="7"/>
        <v/>
      </c>
      <c r="O49" s="17">
        <v>41</v>
      </c>
      <c r="P49" s="17">
        <f t="shared" si="10"/>
        <v>0</v>
      </c>
      <c r="R49" s="62" t="str">
        <f t="shared" si="8"/>
        <v/>
      </c>
      <c r="S49" s="79" t="str">
        <f t="shared" si="9"/>
        <v/>
      </c>
    </row>
    <row r="50" spans="2:22" x14ac:dyDescent="0.2">
      <c r="B50" s="17">
        <v>42</v>
      </c>
      <c r="C50" s="25"/>
      <c r="D50" s="26"/>
      <c r="E50" s="21">
        <f t="shared" si="16"/>
        <v>0</v>
      </c>
      <c r="F50" s="21">
        <f t="shared" si="17"/>
        <v>0</v>
      </c>
      <c r="G50" s="22" t="e">
        <f t="shared" si="18"/>
        <v>#VALUE!</v>
      </c>
      <c r="H50" s="17" t="str">
        <f t="shared" si="19"/>
        <v/>
      </c>
      <c r="I50" s="17" t="str">
        <f t="shared" si="20"/>
        <v/>
      </c>
      <c r="J50" s="21" t="e">
        <f t="shared" si="5"/>
        <v>#VALUE!</v>
      </c>
      <c r="K50" s="21" t="e">
        <f t="shared" si="6"/>
        <v>#VALUE!</v>
      </c>
      <c r="L50" s="17" t="str">
        <f t="shared" si="7"/>
        <v/>
      </c>
      <c r="O50" s="17">
        <v>42</v>
      </c>
      <c r="P50" s="17">
        <f t="shared" si="10"/>
        <v>0</v>
      </c>
      <c r="R50" s="62" t="str">
        <f t="shared" si="8"/>
        <v/>
      </c>
      <c r="S50" s="79" t="str">
        <f t="shared" si="9"/>
        <v/>
      </c>
    </row>
    <row r="51" spans="2:22" x14ac:dyDescent="0.2">
      <c r="B51" s="17">
        <v>43</v>
      </c>
      <c r="C51" s="25"/>
      <c r="D51" s="26"/>
      <c r="E51" s="21">
        <f t="shared" si="16"/>
        <v>0</v>
      </c>
      <c r="F51" s="21">
        <f t="shared" si="17"/>
        <v>0</v>
      </c>
      <c r="G51" s="22" t="e">
        <f t="shared" si="18"/>
        <v>#VALUE!</v>
      </c>
      <c r="H51" s="17" t="str">
        <f t="shared" si="19"/>
        <v/>
      </c>
      <c r="I51" s="17" t="str">
        <f t="shared" si="20"/>
        <v/>
      </c>
      <c r="J51" s="21" t="e">
        <f t="shared" si="5"/>
        <v>#VALUE!</v>
      </c>
      <c r="K51" s="21" t="e">
        <f t="shared" si="6"/>
        <v>#VALUE!</v>
      </c>
      <c r="L51" s="17" t="str">
        <f t="shared" si="7"/>
        <v/>
      </c>
      <c r="O51" s="17">
        <v>43</v>
      </c>
      <c r="P51" s="17">
        <f t="shared" si="10"/>
        <v>0</v>
      </c>
      <c r="R51" s="62" t="str">
        <f t="shared" si="8"/>
        <v/>
      </c>
      <c r="S51" s="79" t="str">
        <f t="shared" si="9"/>
        <v/>
      </c>
    </row>
    <row r="52" spans="2:22" x14ac:dyDescent="0.2">
      <c r="B52" s="17">
        <v>44</v>
      </c>
      <c r="C52" s="25"/>
      <c r="D52" s="26"/>
      <c r="E52" s="21">
        <f t="shared" si="16"/>
        <v>0</v>
      </c>
      <c r="F52" s="21">
        <f t="shared" si="17"/>
        <v>0</v>
      </c>
      <c r="G52" s="22" t="e">
        <f t="shared" si="18"/>
        <v>#VALUE!</v>
      </c>
      <c r="H52" s="17" t="str">
        <f t="shared" si="19"/>
        <v/>
      </c>
      <c r="I52" s="17" t="str">
        <f t="shared" si="20"/>
        <v/>
      </c>
      <c r="J52" s="21" t="e">
        <f t="shared" si="5"/>
        <v>#VALUE!</v>
      </c>
      <c r="K52" s="21" t="e">
        <f t="shared" si="6"/>
        <v>#VALUE!</v>
      </c>
      <c r="L52" s="17" t="str">
        <f t="shared" si="7"/>
        <v/>
      </c>
      <c r="O52" s="17">
        <v>44</v>
      </c>
      <c r="P52" s="17">
        <f t="shared" si="10"/>
        <v>0</v>
      </c>
      <c r="R52" s="62" t="str">
        <f t="shared" si="8"/>
        <v/>
      </c>
      <c r="S52" s="79" t="str">
        <f t="shared" si="9"/>
        <v/>
      </c>
    </row>
    <row r="53" spans="2:22" x14ac:dyDescent="0.2">
      <c r="B53" s="17">
        <v>45</v>
      </c>
      <c r="C53" s="25"/>
      <c r="D53" s="26"/>
      <c r="E53" s="21">
        <f t="shared" si="16"/>
        <v>0</v>
      </c>
      <c r="F53" s="21">
        <f t="shared" si="17"/>
        <v>0</v>
      </c>
      <c r="G53" s="22" t="e">
        <f t="shared" si="18"/>
        <v>#VALUE!</v>
      </c>
      <c r="H53" s="17" t="str">
        <f t="shared" si="19"/>
        <v/>
      </c>
      <c r="I53" s="17" t="str">
        <f t="shared" si="20"/>
        <v/>
      </c>
      <c r="J53" s="21" t="e">
        <f t="shared" si="5"/>
        <v>#VALUE!</v>
      </c>
      <c r="K53" s="21" t="e">
        <f t="shared" si="6"/>
        <v>#VALUE!</v>
      </c>
      <c r="L53" s="17" t="str">
        <f t="shared" si="7"/>
        <v/>
      </c>
      <c r="O53" s="17">
        <v>45</v>
      </c>
      <c r="P53" s="17">
        <f t="shared" si="10"/>
        <v>0</v>
      </c>
      <c r="R53" s="62" t="str">
        <f t="shared" si="8"/>
        <v/>
      </c>
      <c r="S53" s="79" t="str">
        <f t="shared" si="9"/>
        <v/>
      </c>
    </row>
    <row r="54" spans="2:22" x14ac:dyDescent="0.2">
      <c r="B54" s="17">
        <v>46</v>
      </c>
      <c r="C54" s="25"/>
      <c r="D54" s="26"/>
      <c r="E54" s="21">
        <f t="shared" si="16"/>
        <v>0</v>
      </c>
      <c r="F54" s="21">
        <f t="shared" si="17"/>
        <v>0</v>
      </c>
      <c r="G54" s="22" t="e">
        <f t="shared" si="18"/>
        <v>#VALUE!</v>
      </c>
      <c r="H54" s="17" t="str">
        <f t="shared" si="19"/>
        <v/>
      </c>
      <c r="I54" s="17" t="str">
        <f t="shared" si="20"/>
        <v/>
      </c>
      <c r="J54" s="21" t="e">
        <f t="shared" si="5"/>
        <v>#VALUE!</v>
      </c>
      <c r="K54" s="21" t="e">
        <f t="shared" si="6"/>
        <v>#VALUE!</v>
      </c>
      <c r="L54" s="17" t="str">
        <f t="shared" si="7"/>
        <v/>
      </c>
      <c r="O54" s="17">
        <v>46</v>
      </c>
      <c r="P54" s="17">
        <f t="shared" si="10"/>
        <v>0</v>
      </c>
      <c r="R54" s="62" t="str">
        <f t="shared" si="8"/>
        <v/>
      </c>
      <c r="S54" s="79" t="str">
        <f t="shared" si="9"/>
        <v/>
      </c>
    </row>
    <row r="55" spans="2:22" x14ac:dyDescent="0.2">
      <c r="B55" s="17">
        <v>47</v>
      </c>
      <c r="C55" s="25"/>
      <c r="D55" s="26"/>
      <c r="E55" s="21">
        <f t="shared" si="16"/>
        <v>0</v>
      </c>
      <c r="F55" s="21">
        <f t="shared" si="17"/>
        <v>0</v>
      </c>
      <c r="G55" s="22" t="e">
        <f t="shared" si="18"/>
        <v>#VALUE!</v>
      </c>
      <c r="H55" s="17" t="str">
        <f t="shared" si="19"/>
        <v/>
      </c>
      <c r="I55" s="17" t="str">
        <f t="shared" si="20"/>
        <v/>
      </c>
      <c r="J55" s="21" t="e">
        <f t="shared" si="5"/>
        <v>#VALUE!</v>
      </c>
      <c r="K55" s="21" t="e">
        <f t="shared" si="6"/>
        <v>#VALUE!</v>
      </c>
      <c r="L55" s="17" t="str">
        <f t="shared" si="7"/>
        <v/>
      </c>
      <c r="O55" s="17">
        <v>47</v>
      </c>
      <c r="P55" s="17">
        <f t="shared" si="10"/>
        <v>0</v>
      </c>
      <c r="R55" s="62" t="str">
        <f t="shared" si="8"/>
        <v/>
      </c>
      <c r="S55" s="79" t="str">
        <f t="shared" si="9"/>
        <v/>
      </c>
    </row>
    <row r="56" spans="2:22" x14ac:dyDescent="0.2">
      <c r="B56" s="17">
        <v>48</v>
      </c>
      <c r="C56" s="25"/>
      <c r="D56" s="26"/>
      <c r="E56" s="21">
        <f t="shared" si="16"/>
        <v>0</v>
      </c>
      <c r="F56" s="21">
        <f t="shared" si="17"/>
        <v>0</v>
      </c>
      <c r="G56" s="22" t="e">
        <f t="shared" si="18"/>
        <v>#VALUE!</v>
      </c>
      <c r="H56" s="17" t="str">
        <f t="shared" si="19"/>
        <v/>
      </c>
      <c r="I56" s="17" t="str">
        <f t="shared" si="20"/>
        <v/>
      </c>
      <c r="J56" s="21" t="e">
        <f t="shared" si="5"/>
        <v>#VALUE!</v>
      </c>
      <c r="K56" s="21" t="e">
        <f t="shared" si="6"/>
        <v>#VALUE!</v>
      </c>
      <c r="L56" s="17" t="str">
        <f t="shared" si="7"/>
        <v/>
      </c>
      <c r="O56" s="17">
        <v>48</v>
      </c>
      <c r="P56" s="17">
        <f t="shared" si="10"/>
        <v>0</v>
      </c>
      <c r="R56" s="62" t="str">
        <f t="shared" si="8"/>
        <v/>
      </c>
      <c r="S56" s="79" t="str">
        <f t="shared" si="9"/>
        <v/>
      </c>
    </row>
    <row r="57" spans="2:22" x14ac:dyDescent="0.2">
      <c r="B57" s="17">
        <v>49</v>
      </c>
      <c r="C57" s="25"/>
      <c r="D57" s="26"/>
      <c r="E57" s="21">
        <f t="shared" si="16"/>
        <v>0</v>
      </c>
      <c r="F57" s="21">
        <f t="shared" si="17"/>
        <v>0</v>
      </c>
      <c r="G57" s="22" t="e">
        <f t="shared" si="18"/>
        <v>#VALUE!</v>
      </c>
      <c r="H57" s="17" t="str">
        <f t="shared" si="19"/>
        <v/>
      </c>
      <c r="I57" s="17" t="str">
        <f t="shared" si="20"/>
        <v/>
      </c>
      <c r="J57" s="21" t="e">
        <f t="shared" si="5"/>
        <v>#VALUE!</v>
      </c>
      <c r="K57" s="21" t="e">
        <f t="shared" si="6"/>
        <v>#VALUE!</v>
      </c>
      <c r="L57" s="17" t="str">
        <f t="shared" si="7"/>
        <v/>
      </c>
      <c r="O57" s="17">
        <v>49</v>
      </c>
      <c r="P57" s="17">
        <f t="shared" si="10"/>
        <v>0</v>
      </c>
      <c r="R57" s="62" t="str">
        <f t="shared" si="8"/>
        <v/>
      </c>
      <c r="S57" s="79" t="str">
        <f t="shared" si="9"/>
        <v/>
      </c>
    </row>
    <row r="58" spans="2:22" x14ac:dyDescent="0.2">
      <c r="B58" s="17">
        <v>50</v>
      </c>
      <c r="C58" s="74"/>
      <c r="D58" s="75"/>
      <c r="E58" s="21">
        <f t="shared" si="16"/>
        <v>0</v>
      </c>
      <c r="F58" s="21">
        <f t="shared" si="17"/>
        <v>0</v>
      </c>
      <c r="G58" s="22" t="e">
        <f t="shared" si="18"/>
        <v>#VALUE!</v>
      </c>
      <c r="H58" s="17" t="str">
        <f t="shared" si="19"/>
        <v/>
      </c>
      <c r="I58" s="17" t="str">
        <f t="shared" si="20"/>
        <v/>
      </c>
      <c r="J58" s="21" t="e">
        <f t="shared" si="5"/>
        <v>#VALUE!</v>
      </c>
      <c r="K58" s="21" t="e">
        <f t="shared" si="6"/>
        <v>#VALUE!</v>
      </c>
      <c r="L58" s="17" t="str">
        <f t="shared" si="7"/>
        <v/>
      </c>
      <c r="M58" s="76"/>
      <c r="N58" s="76"/>
      <c r="O58" s="17">
        <v>50</v>
      </c>
      <c r="P58" s="17">
        <f t="shared" si="10"/>
        <v>0</v>
      </c>
      <c r="Q58" s="76"/>
      <c r="R58" s="63" t="str">
        <f t="shared" si="8"/>
        <v/>
      </c>
      <c r="S58" s="80" t="str">
        <f t="shared" si="9"/>
        <v/>
      </c>
      <c r="T58" s="76"/>
      <c r="U58" s="76"/>
      <c r="V58" s="76"/>
    </row>
    <row r="60" spans="2:22" hidden="1" x14ac:dyDescent="0.2"/>
    <row r="61" spans="2:22" hidden="1" x14ac:dyDescent="0.2">
      <c r="B61" s="17" t="s">
        <v>16</v>
      </c>
      <c r="C61" s="17">
        <f>COUNT(C9:C58)</f>
        <v>0</v>
      </c>
      <c r="H61" s="22">
        <f>SUM(H9:H58)</f>
        <v>0</v>
      </c>
      <c r="I61" s="17">
        <f>SUM(I9:I58)</f>
        <v>0</v>
      </c>
      <c r="K61" s="20" t="s">
        <v>17</v>
      </c>
      <c r="L61" s="17">
        <f>COUNTIF(L9:L58,"&gt;0")</f>
        <v>0</v>
      </c>
    </row>
    <row r="62" spans="2:22" hidden="1" x14ac:dyDescent="0.2">
      <c r="H62" s="24" t="s">
        <v>18</v>
      </c>
      <c r="I62" s="24" t="s">
        <v>19</v>
      </c>
      <c r="K62" s="17" t="s">
        <v>20</v>
      </c>
    </row>
    <row r="63" spans="2:22" hidden="1" x14ac:dyDescent="0.2">
      <c r="H63" s="20" t="s">
        <v>21</v>
      </c>
      <c r="I63" s="17">
        <f>H61+I61</f>
        <v>0</v>
      </c>
    </row>
    <row r="64" spans="2:22" hidden="1" x14ac:dyDescent="0.2"/>
  </sheetData>
  <sheetProtection sheet="1" objects="1" scenarios="1"/>
  <mergeCells count="3">
    <mergeCell ref="W9:Z9"/>
    <mergeCell ref="R7:U7"/>
    <mergeCell ref="W12:Z12"/>
  </mergeCells>
  <phoneticPr fontId="0" type="noConversion"/>
  <conditionalFormatting sqref="X8">
    <cfRule type="cellIs" dxfId="0" priority="1" operator="lessThan">
      <formula>6</formula>
    </cfRule>
  </conditionalFormatting>
  <printOptions headings="1" gridLines="1" gridLinesSet="0"/>
  <pageMargins left="0.78740157499999996" right="0.78740157499999996" top="0.984251969" bottom="0.984251969" header="0.4921259845" footer="0.4921259845"/>
  <pageSetup paperSize="9" orientation="portrait" horizontalDpi="360" verticalDpi="0" r:id="rId1"/>
  <headerFooter alignWithMargins="0">
    <oddHeader>&amp;L&amp;F&amp;C&amp;N&amp;R&amp;A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rgb="FF00B0F0"/>
  </sheetPr>
  <dimension ref="A2:J23"/>
  <sheetViews>
    <sheetView zoomScale="115" zoomScaleNormal="115" workbookViewId="0">
      <selection activeCell="B6" sqref="B6"/>
    </sheetView>
  </sheetViews>
  <sheetFormatPr baseColWidth="10" defaultColWidth="11.5703125" defaultRowHeight="12.75" x14ac:dyDescent="0.2"/>
  <cols>
    <col min="1" max="1" width="20.85546875" style="17" customWidth="1"/>
    <col min="2" max="2" width="15.28515625" style="17" customWidth="1"/>
    <col min="3" max="3" width="6.85546875" style="17" customWidth="1"/>
    <col min="4" max="4" width="9.28515625" style="17" customWidth="1"/>
    <col min="5" max="5" width="13.7109375" style="17" customWidth="1"/>
    <col min="6" max="6" width="10.28515625" style="17" customWidth="1"/>
    <col min="7" max="7" width="8.28515625" style="17" customWidth="1"/>
    <col min="8" max="8" width="6.140625" style="17" customWidth="1"/>
    <col min="9" max="9" width="5.28515625" style="17" customWidth="1"/>
    <col min="10" max="16384" width="11.5703125" style="17"/>
  </cols>
  <sheetData>
    <row r="2" spans="1:9" x14ac:dyDescent="0.2">
      <c r="B2" s="29" t="s">
        <v>106</v>
      </c>
      <c r="E2" s="29" t="s">
        <v>41</v>
      </c>
    </row>
    <row r="3" spans="1:9" x14ac:dyDescent="0.2">
      <c r="C3" s="30" t="str">
        <f>IF(B5&gt;24,"l'approximation normale est justifiée","à titre indicatif (approximation normale non justifiée)")</f>
        <v>à titre indicatif (approximation normale non justifiée)</v>
      </c>
    </row>
    <row r="4" spans="1:9" x14ac:dyDescent="0.2">
      <c r="A4" s="17" t="s">
        <v>22</v>
      </c>
      <c r="B4" s="17">
        <f>MIN(données!H61,données!I61)</f>
        <v>0</v>
      </c>
      <c r="C4" s="20" t="s">
        <v>23</v>
      </c>
      <c r="D4" s="22" t="e">
        <f>ABS((B4-((B5*(B5+1)/4)))/(((B5*(B5+1)*(2*B5+1)/24))^(0.5)))</f>
        <v>#DIV/0!</v>
      </c>
      <c r="E4" s="17" t="s">
        <v>24</v>
      </c>
    </row>
    <row r="5" spans="1:9" ht="13.5" thickBot="1" x14ac:dyDescent="0.25">
      <c r="A5" s="17" t="s">
        <v>126</v>
      </c>
      <c r="B5" s="17">
        <f>données!L61</f>
        <v>0</v>
      </c>
    </row>
    <row r="6" spans="1:9" ht="13.5" thickBot="1" x14ac:dyDescent="0.25">
      <c r="A6" s="17" t="s">
        <v>25</v>
      </c>
      <c r="B6" s="28">
        <v>2.5000000000000001E-2</v>
      </c>
      <c r="C6" s="31" t="s">
        <v>26</v>
      </c>
      <c r="E6" s="19" t="s">
        <v>123</v>
      </c>
    </row>
    <row r="7" spans="1:9" x14ac:dyDescent="0.2">
      <c r="C7" s="31"/>
      <c r="E7" s="19" t="s">
        <v>124</v>
      </c>
    </row>
    <row r="8" spans="1:9" x14ac:dyDescent="0.2">
      <c r="C8" s="31"/>
      <c r="E8" s="19" t="s">
        <v>125</v>
      </c>
    </row>
    <row r="9" spans="1:9" x14ac:dyDescent="0.2">
      <c r="C9" s="31"/>
      <c r="E9" s="69" t="str">
        <f>IF(données!W12="","","LE TEST N'EST PAS VALIDE : EFFECTIFS INEGAUX")</f>
        <v/>
      </c>
    </row>
    <row r="10" spans="1:9" x14ac:dyDescent="0.2">
      <c r="E10" s="70" t="s">
        <v>127</v>
      </c>
      <c r="F10" s="66"/>
      <c r="G10" s="66"/>
      <c r="H10" s="66"/>
      <c r="I10" s="71" t="str">
        <f>données!X8</f>
        <v/>
      </c>
    </row>
    <row r="11" spans="1:9" x14ac:dyDescent="0.2">
      <c r="A11" s="32" t="s">
        <v>27</v>
      </c>
      <c r="B11" s="33"/>
      <c r="C11" s="33"/>
      <c r="D11" s="33"/>
      <c r="E11" s="33" t="s">
        <v>28</v>
      </c>
      <c r="F11" s="32"/>
      <c r="G11" s="33"/>
      <c r="H11" s="33"/>
    </row>
    <row r="12" spans="1:9" x14ac:dyDescent="0.2">
      <c r="A12" s="33" t="s">
        <v>29</v>
      </c>
      <c r="B12" s="33"/>
      <c r="C12" s="33"/>
      <c r="D12" s="33"/>
      <c r="E12" s="33" t="s">
        <v>30</v>
      </c>
      <c r="F12" s="32"/>
      <c r="G12" s="33"/>
      <c r="H12" s="33"/>
    </row>
    <row r="13" spans="1:9" x14ac:dyDescent="0.2">
      <c r="A13" s="33" t="s">
        <v>31</v>
      </c>
      <c r="B13" s="33"/>
      <c r="C13" s="33"/>
      <c r="D13" s="33"/>
      <c r="E13" s="33"/>
      <c r="F13" s="33"/>
      <c r="G13" s="33"/>
      <c r="H13" s="33"/>
    </row>
    <row r="14" spans="1:9" x14ac:dyDescent="0.2">
      <c r="B14" s="33"/>
      <c r="C14" s="34" t="s">
        <v>32</v>
      </c>
      <c r="D14" s="35" t="s">
        <v>33</v>
      </c>
      <c r="E14" s="36">
        <f>B6</f>
        <v>2.5000000000000001E-2</v>
      </c>
      <c r="H14" s="37"/>
    </row>
    <row r="15" spans="1:9" x14ac:dyDescent="0.2">
      <c r="A15" s="33"/>
      <c r="B15" s="33"/>
      <c r="C15" s="33"/>
      <c r="D15" s="33"/>
      <c r="E15" s="33"/>
      <c r="F15" s="35"/>
      <c r="G15" s="33"/>
      <c r="H15" s="33"/>
    </row>
    <row r="16" spans="1:9" x14ac:dyDescent="0.2">
      <c r="A16" s="32" t="s">
        <v>34</v>
      </c>
      <c r="B16" s="33"/>
      <c r="C16" s="33"/>
      <c r="D16" s="33"/>
      <c r="E16" s="35" t="str">
        <f>IF(B5&lt;25," w(N,alpha) =","e(1-alpha) =")</f>
        <v xml:space="preserve"> w(N,alpha) =</v>
      </c>
      <c r="F16" s="32" t="e">
        <f>IF(B5&lt;25,tableWILC!B29,NORMSINV(1-B6))</f>
        <v>#N/A</v>
      </c>
      <c r="G16" s="32"/>
      <c r="H16" s="33"/>
    </row>
    <row r="17" spans="1:10" x14ac:dyDescent="0.2">
      <c r="A17" s="32"/>
      <c r="B17" s="33"/>
      <c r="C17" s="33"/>
      <c r="D17" s="33"/>
      <c r="E17" s="33"/>
      <c r="F17" s="33"/>
      <c r="G17" s="33"/>
      <c r="H17" s="33"/>
    </row>
    <row r="18" spans="1:10" x14ac:dyDescent="0.2">
      <c r="A18" s="33"/>
      <c r="B18" s="33"/>
      <c r="C18" s="33"/>
      <c r="D18" s="33"/>
      <c r="E18" s="33"/>
      <c r="F18" s="33"/>
      <c r="G18" s="33"/>
      <c r="H18" s="33"/>
    </row>
    <row r="19" spans="1:10" x14ac:dyDescent="0.2">
      <c r="A19" s="104" t="str">
        <f>IF(B5&gt;25,"","N non nulles &lt;= 25")</f>
        <v>N non nulles &lt;= 25</v>
      </c>
      <c r="B19" s="38" t="str">
        <f>IF(B5&gt;25,"","       conclusion :")</f>
        <v xml:space="preserve">       conclusion :</v>
      </c>
      <c r="C19" s="39"/>
      <c r="D19" s="40"/>
      <c r="E19" s="38" t="e">
        <f>IF(B5&gt;25,"",IF(F16="xx","Effectif insuffisant",IF(B5&lt;25,IF((F16)&lt;(B4),"on ne rejette pas l'hyp.H0","on rejette l'hyp. H0"),IF((F16)&gt;(D4),"on ne rejette pas l'hyp.H0","on rejette l'hyp. H0"))))</f>
        <v>#N/A</v>
      </c>
      <c r="F19" s="41" t="str">
        <f>IF(B5&gt;25,"","au risque")</f>
        <v>au risque</v>
      </c>
      <c r="G19" s="42">
        <f>IF(B5&gt;25,"",B6)</f>
        <v>2.5000000000000001E-2</v>
      </c>
      <c r="H19" s="43" t="str">
        <f>IF(B5&gt;25,"","(Unidirectionnel)")</f>
        <v>(Unidirectionnel)</v>
      </c>
      <c r="I19" s="44"/>
      <c r="J19" s="45"/>
    </row>
    <row r="20" spans="1:10" x14ac:dyDescent="0.2">
      <c r="A20" s="81"/>
      <c r="B20" s="82"/>
      <c r="C20" s="83"/>
      <c r="D20" s="84"/>
      <c r="E20" s="82"/>
      <c r="F20" s="85"/>
      <c r="G20" s="86"/>
      <c r="H20" s="87"/>
      <c r="I20" s="88"/>
      <c r="J20" s="88"/>
    </row>
    <row r="21" spans="1:10" x14ac:dyDescent="0.2">
      <c r="A21" s="103" t="str">
        <f>IF(B5&gt;25,"N non nulles &gt;25","")</f>
        <v/>
      </c>
      <c r="B21" s="89" t="str">
        <f>IF(B5&gt;25,"l'approximation normale est justifiée","à titre indicatif (approximation normale non justifiée)")</f>
        <v>à titre indicatif (approximation normale non justifiée)</v>
      </c>
      <c r="C21" s="90"/>
      <c r="D21" s="90"/>
      <c r="E21" s="90"/>
      <c r="F21" s="90"/>
      <c r="G21" s="91"/>
      <c r="H21" s="91"/>
      <c r="I21" s="91"/>
      <c r="J21" s="92"/>
    </row>
    <row r="22" spans="1:10" x14ac:dyDescent="0.2">
      <c r="A22" s="93"/>
      <c r="B22" s="94" t="s">
        <v>35</v>
      </c>
      <c r="C22" s="95"/>
      <c r="D22" s="95"/>
      <c r="E22" s="95"/>
      <c r="F22" s="94" t="s">
        <v>36</v>
      </c>
      <c r="G22" s="96" t="e">
        <f>1-NORMSDIST(D4)</f>
        <v>#DIV/0!</v>
      </c>
      <c r="H22" s="97" t="s">
        <v>42</v>
      </c>
      <c r="I22" s="51"/>
      <c r="J22" s="98"/>
    </row>
    <row r="23" spans="1:10" x14ac:dyDescent="0.2">
      <c r="A23" s="99"/>
      <c r="B23" s="100" t="str">
        <f>IF(B5&lt;=25,"",IF(G22&lt;B6,"Le changement est significatif au seuil choisi","Le changement n'est pas significatif au seuil choisi"))</f>
        <v/>
      </c>
      <c r="C23" s="101"/>
      <c r="D23" s="101"/>
      <c r="E23" s="101"/>
      <c r="F23" s="101"/>
      <c r="G23" s="101"/>
      <c r="H23" s="101"/>
      <c r="I23" s="101"/>
      <c r="J23" s="102"/>
    </row>
  </sheetData>
  <sheetProtection sheet="1" objects="1" scenarios="1"/>
  <phoneticPr fontId="0" type="noConversion"/>
  <printOptions headings="1" gridLines="1" gridLinesSet="0"/>
  <pageMargins left="0.78740157499999996" right="0.78740157499999996" top="0.984251969" bottom="0.984251969" header="0.4921259845" footer="0.4921259845"/>
  <pageSetup paperSize="9" orientation="portrait" horizontalDpi="360" r:id="rId1"/>
  <headerFooter alignWithMargins="0">
    <oddHeader>&amp;L&amp;F&amp;C&amp;N&amp;R&amp;A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2"/>
  </sheetPr>
  <dimension ref="A1:J60"/>
  <sheetViews>
    <sheetView workbookViewId="0">
      <selection activeCell="B3" sqref="B3:J3"/>
    </sheetView>
  </sheetViews>
  <sheetFormatPr baseColWidth="10" defaultColWidth="11.5703125" defaultRowHeight="12.75" x14ac:dyDescent="0.2"/>
  <cols>
    <col min="1" max="1" width="6.28515625" style="17" customWidth="1"/>
    <col min="2" max="2" width="16.7109375" style="17" customWidth="1"/>
    <col min="3" max="7" width="11.5703125" style="17"/>
    <col min="8" max="8" width="6.28515625" style="17" customWidth="1"/>
    <col min="9" max="16384" width="11.5703125" style="17"/>
  </cols>
  <sheetData>
    <row r="1" spans="1:10" ht="20.45" customHeight="1" x14ac:dyDescent="0.2"/>
    <row r="2" spans="1:10" ht="20.45" customHeight="1" x14ac:dyDescent="0.2"/>
    <row r="3" spans="1:10" ht="14.45" customHeight="1" x14ac:dyDescent="0.2">
      <c r="B3" s="111" t="s">
        <v>138</v>
      </c>
      <c r="C3" s="111"/>
      <c r="D3" s="111"/>
      <c r="E3" s="111"/>
      <c r="F3" s="111"/>
      <c r="G3" s="111"/>
      <c r="H3" s="111"/>
      <c r="I3" s="111"/>
      <c r="J3" s="111"/>
    </row>
    <row r="5" spans="1:10" ht="13.5" x14ac:dyDescent="0.25">
      <c r="A5" s="19" t="s">
        <v>137</v>
      </c>
    </row>
    <row r="7" spans="1:10" x14ac:dyDescent="0.2">
      <c r="A7" s="29" t="s">
        <v>66</v>
      </c>
    </row>
    <row r="9" spans="1:10" x14ac:dyDescent="0.2">
      <c r="C9" s="46" t="s">
        <v>67</v>
      </c>
      <c r="D9" s="46" t="s">
        <v>68</v>
      </c>
    </row>
    <row r="10" spans="1:10" x14ac:dyDescent="0.2">
      <c r="C10" s="47">
        <v>11</v>
      </c>
      <c r="D10" s="47">
        <v>10</v>
      </c>
    </row>
    <row r="11" spans="1:10" x14ac:dyDescent="0.2">
      <c r="C11" s="47">
        <v>40</v>
      </c>
      <c r="D11" s="47">
        <v>41</v>
      </c>
    </row>
    <row r="12" spans="1:10" x14ac:dyDescent="0.2">
      <c r="C12" s="47">
        <v>15</v>
      </c>
      <c r="D12" s="47">
        <v>22</v>
      </c>
    </row>
    <row r="13" spans="1:10" x14ac:dyDescent="0.2">
      <c r="C13" s="47">
        <v>63</v>
      </c>
      <c r="D13" s="47">
        <v>63</v>
      </c>
    </row>
    <row r="14" spans="1:10" x14ac:dyDescent="0.2">
      <c r="C14" s="47">
        <v>22</v>
      </c>
      <c r="D14" s="47">
        <v>23</v>
      </c>
    </row>
    <row r="15" spans="1:10" x14ac:dyDescent="0.2">
      <c r="C15" s="47">
        <v>23</v>
      </c>
      <c r="D15" s="47">
        <v>29</v>
      </c>
    </row>
    <row r="16" spans="1:10" x14ac:dyDescent="0.2">
      <c r="C16" s="47">
        <v>63</v>
      </c>
      <c r="D16" s="47">
        <v>60</v>
      </c>
    </row>
    <row r="17" spans="1:9" x14ac:dyDescent="0.2">
      <c r="C17" s="47">
        <v>27</v>
      </c>
      <c r="D17" s="47">
        <v>31</v>
      </c>
    </row>
    <row r="18" spans="1:9" x14ac:dyDescent="0.2">
      <c r="C18" s="47">
        <v>30</v>
      </c>
      <c r="D18" s="47">
        <v>33</v>
      </c>
    </row>
    <row r="19" spans="1:9" x14ac:dyDescent="0.2">
      <c r="C19" s="47" t="s">
        <v>69</v>
      </c>
      <c r="D19" s="47" t="s">
        <v>70</v>
      </c>
    </row>
    <row r="21" spans="1:9" x14ac:dyDescent="0.2">
      <c r="A21" s="29" t="s">
        <v>71</v>
      </c>
    </row>
    <row r="22" spans="1:9" ht="13.5" x14ac:dyDescent="0.25">
      <c r="B22" s="48" t="s">
        <v>91</v>
      </c>
    </row>
    <row r="23" spans="1:9" ht="13.5" x14ac:dyDescent="0.25">
      <c r="B23" s="49" t="s">
        <v>107</v>
      </c>
    </row>
    <row r="24" spans="1:9" ht="13.5" x14ac:dyDescent="0.25">
      <c r="B24" s="49" t="s">
        <v>103</v>
      </c>
      <c r="F24" s="19" t="s">
        <v>113</v>
      </c>
    </row>
    <row r="25" spans="1:9" ht="13.5" x14ac:dyDescent="0.25">
      <c r="B25" s="49" t="s">
        <v>109</v>
      </c>
      <c r="F25" s="19"/>
      <c r="I25" s="19" t="s">
        <v>110</v>
      </c>
    </row>
    <row r="26" spans="1:9" ht="13.5" x14ac:dyDescent="0.25">
      <c r="B26" s="49" t="s">
        <v>111</v>
      </c>
      <c r="F26" s="19"/>
      <c r="I26" s="19" t="s">
        <v>112</v>
      </c>
    </row>
    <row r="28" spans="1:9" x14ac:dyDescent="0.2">
      <c r="A28" s="29" t="s">
        <v>72</v>
      </c>
    </row>
    <row r="29" spans="1:9" x14ac:dyDescent="0.2">
      <c r="B29" s="17" t="s">
        <v>73</v>
      </c>
    </row>
    <row r="31" spans="1:9" x14ac:dyDescent="0.2">
      <c r="A31" s="29" t="s">
        <v>87</v>
      </c>
    </row>
    <row r="32" spans="1:9" ht="13.5" x14ac:dyDescent="0.25">
      <c r="B32" s="48" t="s">
        <v>102</v>
      </c>
    </row>
    <row r="34" spans="1:2" ht="13.5" x14ac:dyDescent="0.25">
      <c r="B34" s="49" t="s">
        <v>74</v>
      </c>
    </row>
    <row r="35" spans="1:2" x14ac:dyDescent="0.2">
      <c r="B35" s="17" t="s">
        <v>75</v>
      </c>
    </row>
    <row r="36" spans="1:2" ht="13.5" x14ac:dyDescent="0.25">
      <c r="B36" s="49" t="s">
        <v>95</v>
      </c>
    </row>
    <row r="37" spans="1:2" ht="13.5" x14ac:dyDescent="0.25">
      <c r="B37" s="49" t="s">
        <v>78</v>
      </c>
    </row>
    <row r="39" spans="1:2" x14ac:dyDescent="0.2">
      <c r="B39" s="17" t="s">
        <v>76</v>
      </c>
    </row>
    <row r="40" spans="1:2" ht="13.5" x14ac:dyDescent="0.25">
      <c r="B40" s="49" t="s">
        <v>77</v>
      </c>
    </row>
    <row r="41" spans="1:2" ht="13.5" x14ac:dyDescent="0.25">
      <c r="B41" s="49" t="s">
        <v>79</v>
      </c>
    </row>
    <row r="42" spans="1:2" ht="13.5" x14ac:dyDescent="0.25">
      <c r="B42" s="50"/>
    </row>
    <row r="43" spans="1:2" ht="13.5" x14ac:dyDescent="0.25">
      <c r="A43" s="29" t="s">
        <v>86</v>
      </c>
      <c r="B43" s="50"/>
    </row>
    <row r="44" spans="1:2" ht="13.5" x14ac:dyDescent="0.25">
      <c r="B44" s="48" t="s">
        <v>94</v>
      </c>
    </row>
    <row r="45" spans="1:2" ht="13.5" x14ac:dyDescent="0.25">
      <c r="B45" s="50"/>
    </row>
    <row r="46" spans="1:2" ht="13.5" x14ac:dyDescent="0.25">
      <c r="B46" s="49" t="s">
        <v>88</v>
      </c>
    </row>
    <row r="47" spans="1:2" ht="13.5" x14ac:dyDescent="0.25">
      <c r="B47" s="49" t="s">
        <v>96</v>
      </c>
    </row>
    <row r="48" spans="1:2" ht="13.5" x14ac:dyDescent="0.25">
      <c r="B48" s="50"/>
    </row>
    <row r="49" spans="1:7" ht="13.5" x14ac:dyDescent="0.25">
      <c r="B49" s="50"/>
    </row>
    <row r="50" spans="1:7" ht="15.75" x14ac:dyDescent="0.2">
      <c r="A50" s="110" t="s">
        <v>101</v>
      </c>
      <c r="B50" s="110"/>
      <c r="C50" s="110"/>
      <c r="D50" s="110"/>
      <c r="E50" s="110"/>
      <c r="F50" s="110"/>
      <c r="G50" s="110"/>
    </row>
    <row r="51" spans="1:7" ht="13.5" x14ac:dyDescent="0.25">
      <c r="B51" s="50"/>
    </row>
    <row r="52" spans="1:7" ht="13.5" x14ac:dyDescent="0.25">
      <c r="B52" s="48" t="s">
        <v>104</v>
      </c>
    </row>
    <row r="53" spans="1:7" ht="13.5" x14ac:dyDescent="0.25">
      <c r="B53" s="48" t="s">
        <v>108</v>
      </c>
    </row>
    <row r="54" spans="1:7" ht="13.5" x14ac:dyDescent="0.25">
      <c r="B54" s="48" t="s">
        <v>97</v>
      </c>
      <c r="C54" s="48" t="s">
        <v>98</v>
      </c>
    </row>
    <row r="55" spans="1:7" ht="13.5" x14ac:dyDescent="0.25">
      <c r="B55" s="48"/>
      <c r="C55" s="48" t="s">
        <v>99</v>
      </c>
    </row>
    <row r="56" spans="1:7" ht="13.5" x14ac:dyDescent="0.25">
      <c r="B56" s="48"/>
      <c r="C56" s="48" t="s">
        <v>100</v>
      </c>
    </row>
    <row r="57" spans="1:7" ht="13.5" x14ac:dyDescent="0.25">
      <c r="B57" s="48"/>
    </row>
    <row r="58" spans="1:7" ht="13.5" x14ac:dyDescent="0.25">
      <c r="B58" s="50"/>
    </row>
    <row r="59" spans="1:7" ht="13.5" x14ac:dyDescent="0.25">
      <c r="B59" s="49" t="s">
        <v>114</v>
      </c>
    </row>
    <row r="60" spans="1:7" ht="13.5" x14ac:dyDescent="0.25">
      <c r="B60" s="50"/>
    </row>
  </sheetData>
  <sheetProtection sheet="1" objects="1" scenarios="1"/>
  <mergeCells count="2">
    <mergeCell ref="A50:G50"/>
    <mergeCell ref="B3:J3"/>
  </mergeCells>
  <phoneticPr fontId="19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3"/>
  <dimension ref="A1:E30"/>
  <sheetViews>
    <sheetView workbookViewId="0">
      <selection activeCell="D1" sqref="D1"/>
    </sheetView>
  </sheetViews>
  <sheetFormatPr baseColWidth="10" defaultRowHeight="12.75" x14ac:dyDescent="0.2"/>
  <sheetData>
    <row r="1" spans="1:5" x14ac:dyDescent="0.2">
      <c r="A1" s="3" t="s">
        <v>37</v>
      </c>
    </row>
    <row r="3" spans="1:5" x14ac:dyDescent="0.2">
      <c r="A3" s="2"/>
      <c r="B3" s="2"/>
      <c r="C3" s="2" t="s">
        <v>38</v>
      </c>
      <c r="D3" s="2"/>
    </row>
    <row r="4" spans="1:5" x14ac:dyDescent="0.2">
      <c r="A4" s="4" t="s">
        <v>39</v>
      </c>
      <c r="B4" s="15">
        <v>2.5000000000000001E-2</v>
      </c>
      <c r="C4" s="16">
        <v>0.01</v>
      </c>
      <c r="D4" s="5">
        <v>5.0000000000000001E-3</v>
      </c>
      <c r="E4" s="2"/>
    </row>
    <row r="5" spans="1:5" x14ac:dyDescent="0.2">
      <c r="A5" s="6"/>
      <c r="B5" s="14"/>
      <c r="C5" s="14"/>
      <c r="D5" s="7"/>
    </row>
    <row r="6" spans="1:5" x14ac:dyDescent="0.2">
      <c r="A6" s="8">
        <v>6</v>
      </c>
      <c r="B6" s="12">
        <v>0</v>
      </c>
      <c r="C6" s="12" t="s">
        <v>65</v>
      </c>
      <c r="D6" s="9" t="s">
        <v>65</v>
      </c>
    </row>
    <row r="7" spans="1:5" x14ac:dyDescent="0.2">
      <c r="A7" s="10">
        <v>7</v>
      </c>
      <c r="B7" s="13">
        <v>2</v>
      </c>
      <c r="C7" s="13">
        <v>0</v>
      </c>
      <c r="D7" s="11" t="s">
        <v>65</v>
      </c>
    </row>
    <row r="8" spans="1:5" x14ac:dyDescent="0.2">
      <c r="A8" s="10">
        <v>8</v>
      </c>
      <c r="B8" s="13">
        <v>4</v>
      </c>
      <c r="C8" s="13">
        <v>2</v>
      </c>
      <c r="D8" s="11">
        <v>0</v>
      </c>
    </row>
    <row r="9" spans="1:5" x14ac:dyDescent="0.2">
      <c r="A9" s="10">
        <v>9</v>
      </c>
      <c r="B9" s="13">
        <v>6</v>
      </c>
      <c r="C9" s="13">
        <v>3</v>
      </c>
      <c r="D9" s="11">
        <v>2</v>
      </c>
    </row>
    <row r="10" spans="1:5" x14ac:dyDescent="0.2">
      <c r="A10" s="10">
        <v>10</v>
      </c>
      <c r="B10" s="13">
        <v>8</v>
      </c>
      <c r="C10" s="13">
        <v>5</v>
      </c>
      <c r="D10" s="11">
        <v>3</v>
      </c>
    </row>
    <row r="11" spans="1:5" x14ac:dyDescent="0.2">
      <c r="A11" s="10">
        <v>11</v>
      </c>
      <c r="B11" s="13">
        <v>11</v>
      </c>
      <c r="C11" s="13">
        <v>7</v>
      </c>
      <c r="D11" s="11">
        <v>5</v>
      </c>
    </row>
    <row r="12" spans="1:5" x14ac:dyDescent="0.2">
      <c r="A12" s="10">
        <v>12</v>
      </c>
      <c r="B12" s="13">
        <v>14</v>
      </c>
      <c r="C12" s="13">
        <v>10</v>
      </c>
      <c r="D12" s="11">
        <v>7</v>
      </c>
    </row>
    <row r="13" spans="1:5" x14ac:dyDescent="0.2">
      <c r="A13" s="10">
        <v>13</v>
      </c>
      <c r="B13" s="13">
        <v>17</v>
      </c>
      <c r="C13" s="13">
        <v>13</v>
      </c>
      <c r="D13" s="11">
        <v>10</v>
      </c>
    </row>
    <row r="14" spans="1:5" x14ac:dyDescent="0.2">
      <c r="A14" s="10">
        <v>14</v>
      </c>
      <c r="B14" s="13">
        <v>21</v>
      </c>
      <c r="C14" s="13">
        <v>16</v>
      </c>
      <c r="D14" s="11">
        <v>13</v>
      </c>
    </row>
    <row r="15" spans="1:5" x14ac:dyDescent="0.2">
      <c r="A15" s="10">
        <v>15</v>
      </c>
      <c r="B15" s="13">
        <v>25</v>
      </c>
      <c r="C15" s="13">
        <v>20</v>
      </c>
      <c r="D15" s="11">
        <v>16</v>
      </c>
    </row>
    <row r="16" spans="1:5" x14ac:dyDescent="0.2">
      <c r="A16" s="10">
        <v>16</v>
      </c>
      <c r="B16" s="13">
        <v>30</v>
      </c>
      <c r="C16" s="13">
        <v>24</v>
      </c>
      <c r="D16" s="11">
        <v>20</v>
      </c>
    </row>
    <row r="17" spans="1:4" x14ac:dyDescent="0.2">
      <c r="A17" s="10">
        <v>17</v>
      </c>
      <c r="B17" s="13">
        <v>35</v>
      </c>
      <c r="C17" s="13">
        <v>28</v>
      </c>
      <c r="D17" s="11">
        <v>23</v>
      </c>
    </row>
    <row r="18" spans="1:4" x14ac:dyDescent="0.2">
      <c r="A18" s="10">
        <v>18</v>
      </c>
      <c r="B18" s="13">
        <v>40</v>
      </c>
      <c r="C18" s="13">
        <v>33</v>
      </c>
      <c r="D18" s="11">
        <v>28</v>
      </c>
    </row>
    <row r="19" spans="1:4" x14ac:dyDescent="0.2">
      <c r="A19" s="10">
        <v>19</v>
      </c>
      <c r="B19" s="13">
        <v>46</v>
      </c>
      <c r="C19" s="13">
        <v>38</v>
      </c>
      <c r="D19" s="11">
        <v>32</v>
      </c>
    </row>
    <row r="20" spans="1:4" x14ac:dyDescent="0.2">
      <c r="A20" s="10">
        <v>20</v>
      </c>
      <c r="B20" s="13">
        <v>52</v>
      </c>
      <c r="C20" s="13">
        <v>43</v>
      </c>
      <c r="D20" s="11">
        <v>38</v>
      </c>
    </row>
    <row r="21" spans="1:4" x14ac:dyDescent="0.2">
      <c r="A21" s="10">
        <v>21</v>
      </c>
      <c r="B21" s="13">
        <v>59</v>
      </c>
      <c r="C21" s="13">
        <v>49</v>
      </c>
      <c r="D21" s="11">
        <v>43</v>
      </c>
    </row>
    <row r="22" spans="1:4" x14ac:dyDescent="0.2">
      <c r="A22" s="10">
        <v>22</v>
      </c>
      <c r="B22" s="13">
        <v>66</v>
      </c>
      <c r="C22" s="13">
        <v>56</v>
      </c>
      <c r="D22" s="11">
        <v>49</v>
      </c>
    </row>
    <row r="23" spans="1:4" x14ac:dyDescent="0.2">
      <c r="A23" s="10">
        <v>23</v>
      </c>
      <c r="B23" s="13">
        <v>73</v>
      </c>
      <c r="C23" s="13">
        <v>62</v>
      </c>
      <c r="D23" s="11">
        <v>55</v>
      </c>
    </row>
    <row r="24" spans="1:4" x14ac:dyDescent="0.2">
      <c r="A24" s="10">
        <v>24</v>
      </c>
      <c r="B24" s="13">
        <v>81</v>
      </c>
      <c r="C24" s="13">
        <v>69</v>
      </c>
      <c r="D24" s="11">
        <v>61</v>
      </c>
    </row>
    <row r="25" spans="1:4" x14ac:dyDescent="0.2">
      <c r="A25" s="6">
        <v>25</v>
      </c>
      <c r="B25" s="14">
        <v>89</v>
      </c>
      <c r="C25" s="14">
        <v>77</v>
      </c>
      <c r="D25" s="7">
        <v>68</v>
      </c>
    </row>
    <row r="26" spans="1:4" x14ac:dyDescent="0.2">
      <c r="B26">
        <v>2</v>
      </c>
      <c r="C26">
        <v>3</v>
      </c>
      <c r="D26">
        <v>4</v>
      </c>
    </row>
    <row r="28" spans="1:4" x14ac:dyDescent="0.2">
      <c r="A28" t="s">
        <v>40</v>
      </c>
      <c r="B28" s="1">
        <f>test!E14</f>
        <v>2.5000000000000001E-2</v>
      </c>
    </row>
    <row r="29" spans="1:4" x14ac:dyDescent="0.2">
      <c r="B29" t="e">
        <f>VLOOKUP(test!B5,A6:D25,+B30,TRUE)</f>
        <v>#N/A</v>
      </c>
    </row>
    <row r="30" spans="1:4" x14ac:dyDescent="0.2">
      <c r="B30">
        <f>IF(B28=2.5%,2,(IF(B28=1%,3,(IF(B28=0.5%,4,"")))))</f>
        <v>2</v>
      </c>
    </row>
  </sheetData>
  <sheetProtection sheet="1" objects="1" scenarios="1"/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60" verticalDpi="0" copies="0" r:id="rId1"/>
  <headerFooter alignWithMargins="0">
    <oddHeader>&amp;L&amp;F&amp;C&amp;N&amp;R&amp;A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Notice</vt:lpstr>
      <vt:lpstr>données</vt:lpstr>
      <vt:lpstr>test</vt:lpstr>
      <vt:lpstr>Méthodes avec R</vt:lpstr>
      <vt:lpstr>tableWILC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</dc:creator>
  <cp:lastModifiedBy>Gilles</cp:lastModifiedBy>
  <dcterms:created xsi:type="dcterms:W3CDTF">1998-11-23T14:23:08Z</dcterms:created>
  <dcterms:modified xsi:type="dcterms:W3CDTF">2019-03-23T17:23:11Z</dcterms:modified>
</cp:coreProperties>
</file>