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5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6.xml" ContentType="application/vnd.openxmlformats-officedocument.spreadsheetml.comments+xml"/>
  <Override PartName="/xl/drawings/drawing12.xml" ContentType="application/vnd.openxmlformats-officedocument.drawing+xml"/>
  <Override PartName="/xl/comments7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3.xml" ContentType="application/vnd.openxmlformats-officedocument.drawing+xml"/>
  <Override PartName="/xl/comments8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4.xml" ContentType="application/vnd.openxmlformats-officedocument.drawing+xml"/>
  <Override PartName="/xl/comments9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026FF5EB-246C-482B-90AB-88B416D835F1}" xr6:coauthVersionLast="47" xr6:coauthVersionMax="47" xr10:uidLastSave="{00000000-0000-0000-0000-000000000000}"/>
  <bookViews>
    <workbookView xWindow="-120" yWindow="-120" windowWidth="29040" windowHeight="15990" tabRatio="898" xr2:uid="{00000000-000D-0000-FFFF-FFFF00000000}"/>
  </bookViews>
  <sheets>
    <sheet name="Notice" sheetId="3" r:id="rId1"/>
    <sheet name="Exemples" sheetId="4" r:id="rId2"/>
    <sheet name="Outils divers" sheetId="18" r:id="rId3"/>
    <sheet name="1 échantillon" sheetId="36" r:id="rId4"/>
    <sheet name="Table" sheetId="1" state="hidden" r:id="rId5"/>
    <sheet name="2 éch indépdts." sheetId="2" r:id="rId6"/>
    <sheet name="2 éch appariés" sheetId="5" r:id="rId7"/>
    <sheet name="2 proportions" sheetId="11" r:id="rId8"/>
    <sheet name="Test Chi²" sheetId="19" r:id="rId9"/>
    <sheet name="Coef. corrélation" sheetId="6" r:id="rId10"/>
    <sheet name="Comparaison corrél." sheetId="12" r:id="rId11"/>
    <sheet name="Table Z" sheetId="13" state="hidden" r:id="rId12"/>
    <sheet name="Régressions linéaires" sheetId="37" r:id="rId13"/>
    <sheet name="ANOVA 1 dim - 3 groupes indépts" sheetId="7" r:id="rId14"/>
    <sheet name="Fisher" sheetId="14" state="hidden" r:id="rId15"/>
    <sheet name="ANOVA 1 dim - 4 groupes indépts" sheetId="8" r:id="rId16"/>
    <sheet name="ANOVA 1 dim - 5 groupes indépts" sheetId="9" r:id="rId17"/>
    <sheet name="Fmax" sheetId="10" state="hidden" r:id="rId18"/>
  </sheets>
  <calcPr calcId="181029" concurrentCalc="0"/>
</workbook>
</file>

<file path=xl/calcChain.xml><?xml version="1.0" encoding="utf-8"?>
<calcChain xmlns="http://schemas.openxmlformats.org/spreadsheetml/2006/main">
  <c r="M11" i="7" l="1"/>
  <c r="AB13" i="7"/>
  <c r="M12" i="7"/>
  <c r="M13" i="7"/>
  <c r="N12" i="7"/>
  <c r="N13" i="7"/>
  <c r="O12" i="7"/>
  <c r="O13" i="7"/>
  <c r="O9" i="7"/>
  <c r="AC45" i="7"/>
  <c r="J11" i="7"/>
  <c r="K11" i="7"/>
  <c r="L11" i="7"/>
  <c r="J12" i="7"/>
  <c r="K12" i="7"/>
  <c r="L12" i="7"/>
  <c r="J13" i="7"/>
  <c r="K13" i="7"/>
  <c r="L13" i="7"/>
  <c r="J14" i="7"/>
  <c r="K14" i="7"/>
  <c r="L14" i="7"/>
  <c r="J15" i="7"/>
  <c r="K15" i="7"/>
  <c r="L15" i="7"/>
  <c r="J16" i="7"/>
  <c r="K16" i="7"/>
  <c r="L16" i="7"/>
  <c r="J17" i="7"/>
  <c r="K17" i="7"/>
  <c r="L17" i="7"/>
  <c r="J18" i="7"/>
  <c r="K18" i="7"/>
  <c r="L18" i="7"/>
  <c r="J19" i="7"/>
  <c r="K19" i="7"/>
  <c r="L19" i="7"/>
  <c r="J20" i="7"/>
  <c r="K20" i="7"/>
  <c r="L20" i="7"/>
  <c r="J21" i="7"/>
  <c r="K21" i="7"/>
  <c r="L21" i="7"/>
  <c r="J22" i="7"/>
  <c r="K22" i="7"/>
  <c r="L22" i="7"/>
  <c r="J23" i="7"/>
  <c r="K23" i="7"/>
  <c r="L23" i="7"/>
  <c r="J24" i="7"/>
  <c r="K24" i="7"/>
  <c r="L24" i="7"/>
  <c r="J25" i="7"/>
  <c r="K25" i="7"/>
  <c r="L25" i="7"/>
  <c r="J26" i="7"/>
  <c r="K26" i="7"/>
  <c r="L26" i="7"/>
  <c r="J27" i="7"/>
  <c r="K27" i="7"/>
  <c r="L27" i="7"/>
  <c r="J28" i="7"/>
  <c r="K28" i="7"/>
  <c r="L28" i="7"/>
  <c r="J29" i="7"/>
  <c r="K29" i="7"/>
  <c r="L29" i="7"/>
  <c r="J30" i="7"/>
  <c r="K30" i="7"/>
  <c r="L30" i="7"/>
  <c r="J31" i="7"/>
  <c r="K31" i="7"/>
  <c r="L31" i="7"/>
  <c r="J32" i="7"/>
  <c r="K32" i="7"/>
  <c r="L32" i="7"/>
  <c r="J33" i="7"/>
  <c r="K33" i="7"/>
  <c r="L33" i="7"/>
  <c r="J34" i="7"/>
  <c r="K34" i="7"/>
  <c r="L34" i="7"/>
  <c r="J35" i="7"/>
  <c r="K35" i="7"/>
  <c r="L35" i="7"/>
  <c r="J36" i="7"/>
  <c r="K36" i="7"/>
  <c r="L36" i="7"/>
  <c r="J37" i="7"/>
  <c r="K37" i="7"/>
  <c r="L37" i="7"/>
  <c r="J38" i="7"/>
  <c r="K38" i="7"/>
  <c r="L38" i="7"/>
  <c r="J39" i="7"/>
  <c r="K39" i="7"/>
  <c r="L39" i="7"/>
  <c r="J40" i="7"/>
  <c r="K40" i="7"/>
  <c r="L40" i="7"/>
  <c r="J41" i="7"/>
  <c r="K41" i="7"/>
  <c r="L41" i="7"/>
  <c r="J42" i="7"/>
  <c r="K42" i="7"/>
  <c r="L42" i="7"/>
  <c r="J43" i="7"/>
  <c r="K43" i="7"/>
  <c r="L43" i="7"/>
  <c r="J44" i="7"/>
  <c r="K44" i="7"/>
  <c r="L44" i="7"/>
  <c r="J45" i="7"/>
  <c r="K45" i="7"/>
  <c r="L45" i="7"/>
  <c r="J46" i="7"/>
  <c r="K46" i="7"/>
  <c r="L46" i="7"/>
  <c r="J47" i="7"/>
  <c r="K47" i="7"/>
  <c r="L47" i="7"/>
  <c r="J48" i="7"/>
  <c r="K48" i="7"/>
  <c r="L48" i="7"/>
  <c r="J49" i="7"/>
  <c r="K49" i="7"/>
  <c r="L49" i="7"/>
  <c r="J50" i="7"/>
  <c r="K50" i="7"/>
  <c r="L50" i="7"/>
  <c r="J51" i="7"/>
  <c r="K51" i="7"/>
  <c r="L51" i="7"/>
  <c r="J52" i="7"/>
  <c r="K52" i="7"/>
  <c r="L52" i="7"/>
  <c r="J53" i="7"/>
  <c r="K53" i="7"/>
  <c r="L53" i="7"/>
  <c r="J54" i="7"/>
  <c r="K54" i="7"/>
  <c r="L54" i="7"/>
  <c r="J55" i="7"/>
  <c r="K55" i="7"/>
  <c r="L55" i="7"/>
  <c r="J56" i="7"/>
  <c r="K56" i="7"/>
  <c r="L56" i="7"/>
  <c r="J57" i="7"/>
  <c r="K57" i="7"/>
  <c r="L57" i="7"/>
  <c r="J58" i="7"/>
  <c r="K58" i="7"/>
  <c r="L58" i="7"/>
  <c r="J59" i="7"/>
  <c r="K59" i="7"/>
  <c r="L59" i="7"/>
  <c r="J60" i="7"/>
  <c r="K60" i="7"/>
  <c r="L60" i="7"/>
  <c r="J61" i="7"/>
  <c r="K61" i="7"/>
  <c r="L61" i="7"/>
  <c r="J62" i="7"/>
  <c r="K62" i="7"/>
  <c r="L62" i="7"/>
  <c r="J63" i="7"/>
  <c r="K63" i="7"/>
  <c r="L63" i="7"/>
  <c r="J64" i="7"/>
  <c r="K64" i="7"/>
  <c r="L64" i="7"/>
  <c r="J65" i="7"/>
  <c r="K65" i="7"/>
  <c r="L65" i="7"/>
  <c r="J66" i="7"/>
  <c r="K66" i="7"/>
  <c r="L66" i="7"/>
  <c r="J67" i="7"/>
  <c r="K67" i="7"/>
  <c r="L67" i="7"/>
  <c r="J68" i="7"/>
  <c r="K68" i="7"/>
  <c r="L68" i="7"/>
  <c r="J69" i="7"/>
  <c r="K69" i="7"/>
  <c r="L69" i="7"/>
  <c r="J70" i="7"/>
  <c r="K70" i="7"/>
  <c r="L70" i="7"/>
  <c r="J71" i="7"/>
  <c r="K71" i="7"/>
  <c r="L71" i="7"/>
  <c r="J72" i="7"/>
  <c r="K72" i="7"/>
  <c r="L72" i="7"/>
  <c r="J79" i="7"/>
  <c r="K79" i="7"/>
  <c r="L79" i="7"/>
  <c r="J80" i="7"/>
  <c r="K80" i="7"/>
  <c r="L80" i="7"/>
  <c r="J81" i="7"/>
  <c r="K81" i="7"/>
  <c r="L81" i="7"/>
  <c r="J82" i="7"/>
  <c r="K82" i="7"/>
  <c r="L82" i="7"/>
  <c r="J83" i="7"/>
  <c r="K83" i="7"/>
  <c r="L83" i="7"/>
  <c r="J84" i="7"/>
  <c r="K84" i="7"/>
  <c r="L84" i="7"/>
  <c r="J85" i="7"/>
  <c r="K85" i="7"/>
  <c r="L85" i="7"/>
  <c r="J86" i="7"/>
  <c r="K86" i="7"/>
  <c r="L86" i="7"/>
  <c r="J87" i="7"/>
  <c r="K87" i="7"/>
  <c r="L87" i="7"/>
  <c r="J88" i="7"/>
  <c r="K88" i="7"/>
  <c r="L88" i="7"/>
  <c r="J89" i="7"/>
  <c r="K89" i="7"/>
  <c r="L89" i="7"/>
  <c r="J90" i="7"/>
  <c r="K90" i="7"/>
  <c r="L90" i="7"/>
  <c r="J91" i="7"/>
  <c r="K91" i="7"/>
  <c r="L91" i="7"/>
  <c r="J92" i="7"/>
  <c r="K92" i="7"/>
  <c r="L92" i="7"/>
  <c r="J93" i="7"/>
  <c r="K93" i="7"/>
  <c r="L93" i="7"/>
  <c r="J94" i="7"/>
  <c r="K94" i="7"/>
  <c r="L94" i="7"/>
  <c r="J95" i="7"/>
  <c r="K95" i="7"/>
  <c r="L95" i="7"/>
  <c r="J96" i="7"/>
  <c r="K96" i="7"/>
  <c r="L96" i="7"/>
  <c r="J97" i="7"/>
  <c r="K97" i="7"/>
  <c r="L97" i="7"/>
  <c r="J98" i="7"/>
  <c r="K98" i="7"/>
  <c r="L98" i="7"/>
  <c r="J99" i="7"/>
  <c r="K99" i="7"/>
  <c r="L99" i="7"/>
  <c r="J100" i="7"/>
  <c r="K100" i="7"/>
  <c r="L100" i="7"/>
  <c r="J101" i="7"/>
  <c r="K101" i="7"/>
  <c r="L101" i="7"/>
  <c r="J102" i="7"/>
  <c r="K102" i="7"/>
  <c r="L102" i="7"/>
  <c r="J103" i="7"/>
  <c r="K103" i="7"/>
  <c r="L103" i="7"/>
  <c r="J104" i="7"/>
  <c r="K104" i="7"/>
  <c r="L104" i="7"/>
  <c r="J105" i="7"/>
  <c r="K105" i="7"/>
  <c r="L105" i="7"/>
  <c r="J106" i="7"/>
  <c r="K106" i="7"/>
  <c r="L106" i="7"/>
  <c r="J107" i="7"/>
  <c r="K107" i="7"/>
  <c r="L107" i="7"/>
  <c r="J108" i="7"/>
  <c r="K108" i="7"/>
  <c r="L108" i="7"/>
  <c r="J109" i="7"/>
  <c r="K109" i="7"/>
  <c r="L109" i="7"/>
  <c r="J110" i="7"/>
  <c r="K110" i="7"/>
  <c r="L110" i="7"/>
  <c r="J111" i="7"/>
  <c r="K111" i="7"/>
  <c r="L111" i="7"/>
  <c r="J112" i="7"/>
  <c r="K112" i="7"/>
  <c r="L112" i="7"/>
  <c r="J113" i="7"/>
  <c r="K113" i="7"/>
  <c r="L113" i="7"/>
  <c r="J114" i="7"/>
  <c r="K114" i="7"/>
  <c r="L114" i="7"/>
  <c r="J115" i="7"/>
  <c r="K115" i="7"/>
  <c r="L115" i="7"/>
  <c r="J116" i="7"/>
  <c r="K116" i="7"/>
  <c r="L116" i="7"/>
  <c r="J117" i="7"/>
  <c r="K117" i="7"/>
  <c r="L117" i="7"/>
  <c r="J118" i="7"/>
  <c r="K118" i="7"/>
  <c r="L118" i="7"/>
  <c r="J119" i="7"/>
  <c r="K119" i="7"/>
  <c r="L119" i="7"/>
  <c r="J120" i="7"/>
  <c r="K120" i="7"/>
  <c r="L120" i="7"/>
  <c r="J121" i="7"/>
  <c r="K121" i="7"/>
  <c r="L121" i="7"/>
  <c r="J122" i="7"/>
  <c r="K122" i="7"/>
  <c r="L122" i="7"/>
  <c r="J123" i="7"/>
  <c r="K123" i="7"/>
  <c r="L123" i="7"/>
  <c r="J124" i="7"/>
  <c r="K124" i="7"/>
  <c r="L124" i="7"/>
  <c r="J125" i="7"/>
  <c r="K125" i="7"/>
  <c r="L125" i="7"/>
  <c r="J126" i="7"/>
  <c r="K126" i="7"/>
  <c r="L126" i="7"/>
  <c r="J127" i="7"/>
  <c r="K127" i="7"/>
  <c r="L127" i="7"/>
  <c r="J128" i="7"/>
  <c r="K128" i="7"/>
  <c r="L128" i="7"/>
  <c r="J129" i="7"/>
  <c r="K129" i="7"/>
  <c r="L129" i="7"/>
  <c r="J130" i="7"/>
  <c r="K130" i="7"/>
  <c r="L130" i="7"/>
  <c r="J131" i="7"/>
  <c r="K131" i="7"/>
  <c r="L131" i="7"/>
  <c r="J132" i="7"/>
  <c r="K132" i="7"/>
  <c r="L132" i="7"/>
  <c r="J133" i="7"/>
  <c r="K133" i="7"/>
  <c r="L133" i="7"/>
  <c r="J134" i="7"/>
  <c r="K134" i="7"/>
  <c r="L134" i="7"/>
  <c r="J135" i="7"/>
  <c r="K135" i="7"/>
  <c r="L135" i="7"/>
  <c r="J136" i="7"/>
  <c r="K136" i="7"/>
  <c r="L136" i="7"/>
  <c r="L9" i="7"/>
  <c r="AC47" i="7"/>
  <c r="AI42" i="7"/>
  <c r="K7" i="36"/>
  <c r="F9" i="36"/>
  <c r="F10" i="36"/>
  <c r="N4" i="1"/>
  <c r="N6" i="1"/>
  <c r="E20" i="36"/>
  <c r="R18" i="9"/>
  <c r="AO20" i="9"/>
  <c r="R19" i="9"/>
  <c r="R20" i="9"/>
  <c r="S18" i="9"/>
  <c r="S19" i="9"/>
  <c r="S20" i="9"/>
  <c r="T18" i="9"/>
  <c r="T19" i="9"/>
  <c r="T20" i="9"/>
  <c r="U18" i="9"/>
  <c r="U19" i="9"/>
  <c r="U20" i="9"/>
  <c r="V18" i="9"/>
  <c r="V19" i="9"/>
  <c r="V20" i="9"/>
  <c r="V16" i="9"/>
  <c r="AP53" i="9"/>
  <c r="M18" i="9"/>
  <c r="N18" i="9"/>
  <c r="O18" i="9"/>
  <c r="P18" i="9"/>
  <c r="Q18" i="9"/>
  <c r="M19" i="9"/>
  <c r="N19" i="9"/>
  <c r="O19" i="9"/>
  <c r="P19" i="9"/>
  <c r="Q19" i="9"/>
  <c r="M20" i="9"/>
  <c r="N20" i="9"/>
  <c r="O20" i="9"/>
  <c r="P20" i="9"/>
  <c r="Q20" i="9"/>
  <c r="M21" i="9"/>
  <c r="N21" i="9"/>
  <c r="O21" i="9"/>
  <c r="P21" i="9"/>
  <c r="Q21" i="9"/>
  <c r="M22" i="9"/>
  <c r="N22" i="9"/>
  <c r="O22" i="9"/>
  <c r="P22" i="9"/>
  <c r="Q22" i="9"/>
  <c r="M23" i="9"/>
  <c r="N23" i="9"/>
  <c r="O23" i="9"/>
  <c r="P23" i="9"/>
  <c r="Q23" i="9"/>
  <c r="M24" i="9"/>
  <c r="N24" i="9"/>
  <c r="O24" i="9"/>
  <c r="P24" i="9"/>
  <c r="Q24" i="9"/>
  <c r="M25" i="9"/>
  <c r="N25" i="9"/>
  <c r="O25" i="9"/>
  <c r="P25" i="9"/>
  <c r="Q25" i="9"/>
  <c r="M26" i="9"/>
  <c r="N26" i="9"/>
  <c r="O26" i="9"/>
  <c r="P26" i="9"/>
  <c r="Q26" i="9"/>
  <c r="M27" i="9"/>
  <c r="N27" i="9"/>
  <c r="O27" i="9"/>
  <c r="P27" i="9"/>
  <c r="Q27" i="9"/>
  <c r="M28" i="9"/>
  <c r="N28" i="9"/>
  <c r="O28" i="9"/>
  <c r="P28" i="9"/>
  <c r="Q28" i="9"/>
  <c r="M29" i="9"/>
  <c r="N29" i="9"/>
  <c r="O29" i="9"/>
  <c r="P29" i="9"/>
  <c r="Q29" i="9"/>
  <c r="M30" i="9"/>
  <c r="N30" i="9"/>
  <c r="O30" i="9"/>
  <c r="P30" i="9"/>
  <c r="Q30" i="9"/>
  <c r="M31" i="9"/>
  <c r="N31" i="9"/>
  <c r="O31" i="9"/>
  <c r="P31" i="9"/>
  <c r="Q31" i="9"/>
  <c r="M32" i="9"/>
  <c r="N32" i="9"/>
  <c r="O32" i="9"/>
  <c r="P32" i="9"/>
  <c r="Q32" i="9"/>
  <c r="M33" i="9"/>
  <c r="N33" i="9"/>
  <c r="O33" i="9"/>
  <c r="P33" i="9"/>
  <c r="Q33" i="9"/>
  <c r="M34" i="9"/>
  <c r="N34" i="9"/>
  <c r="O34" i="9"/>
  <c r="P34" i="9"/>
  <c r="Q34" i="9"/>
  <c r="M35" i="9"/>
  <c r="N35" i="9"/>
  <c r="O35" i="9"/>
  <c r="P35" i="9"/>
  <c r="Q35" i="9"/>
  <c r="M36" i="9"/>
  <c r="N36" i="9"/>
  <c r="O36" i="9"/>
  <c r="P36" i="9"/>
  <c r="Q36" i="9"/>
  <c r="M37" i="9"/>
  <c r="N37" i="9"/>
  <c r="O37" i="9"/>
  <c r="P37" i="9"/>
  <c r="Q37" i="9"/>
  <c r="M38" i="9"/>
  <c r="N38" i="9"/>
  <c r="O38" i="9"/>
  <c r="P38" i="9"/>
  <c r="Q38" i="9"/>
  <c r="M39" i="9"/>
  <c r="N39" i="9"/>
  <c r="O39" i="9"/>
  <c r="P39" i="9"/>
  <c r="Q39" i="9"/>
  <c r="M40" i="9"/>
  <c r="N40" i="9"/>
  <c r="O40" i="9"/>
  <c r="P40" i="9"/>
  <c r="Q40" i="9"/>
  <c r="M41" i="9"/>
  <c r="N41" i="9"/>
  <c r="O41" i="9"/>
  <c r="P41" i="9"/>
  <c r="Q41" i="9"/>
  <c r="M42" i="9"/>
  <c r="N42" i="9"/>
  <c r="O42" i="9"/>
  <c r="P42" i="9"/>
  <c r="Q42" i="9"/>
  <c r="M43" i="9"/>
  <c r="N43" i="9"/>
  <c r="O43" i="9"/>
  <c r="P43" i="9"/>
  <c r="Q43" i="9"/>
  <c r="M44" i="9"/>
  <c r="N44" i="9"/>
  <c r="O44" i="9"/>
  <c r="P44" i="9"/>
  <c r="Q44" i="9"/>
  <c r="M45" i="9"/>
  <c r="N45" i="9"/>
  <c r="O45" i="9"/>
  <c r="P45" i="9"/>
  <c r="Q45" i="9"/>
  <c r="M46" i="9"/>
  <c r="N46" i="9"/>
  <c r="O46" i="9"/>
  <c r="P46" i="9"/>
  <c r="Q46" i="9"/>
  <c r="M47" i="9"/>
  <c r="N47" i="9"/>
  <c r="O47" i="9"/>
  <c r="P47" i="9"/>
  <c r="Q47" i="9"/>
  <c r="M48" i="9"/>
  <c r="N48" i="9"/>
  <c r="O48" i="9"/>
  <c r="P48" i="9"/>
  <c r="Q48" i="9"/>
  <c r="M49" i="9"/>
  <c r="N49" i="9"/>
  <c r="O49" i="9"/>
  <c r="P49" i="9"/>
  <c r="Q49" i="9"/>
  <c r="M50" i="9"/>
  <c r="N50" i="9"/>
  <c r="O50" i="9"/>
  <c r="P50" i="9"/>
  <c r="Q50" i="9"/>
  <c r="M51" i="9"/>
  <c r="N51" i="9"/>
  <c r="O51" i="9"/>
  <c r="P51" i="9"/>
  <c r="Q51" i="9"/>
  <c r="M52" i="9"/>
  <c r="N52" i="9"/>
  <c r="O52" i="9"/>
  <c r="P52" i="9"/>
  <c r="Q52" i="9"/>
  <c r="M53" i="9"/>
  <c r="N53" i="9"/>
  <c r="O53" i="9"/>
  <c r="P53" i="9"/>
  <c r="Q53" i="9"/>
  <c r="M54" i="9"/>
  <c r="N54" i="9"/>
  <c r="O54" i="9"/>
  <c r="P54" i="9"/>
  <c r="Q54" i="9"/>
  <c r="M55" i="9"/>
  <c r="N55" i="9"/>
  <c r="O55" i="9"/>
  <c r="P55" i="9"/>
  <c r="Q55" i="9"/>
  <c r="M56" i="9"/>
  <c r="N56" i="9"/>
  <c r="O56" i="9"/>
  <c r="P56" i="9"/>
  <c r="Q56" i="9"/>
  <c r="M57" i="9"/>
  <c r="N57" i="9"/>
  <c r="O57" i="9"/>
  <c r="P57" i="9"/>
  <c r="Q57" i="9"/>
  <c r="M59" i="9"/>
  <c r="N59" i="9"/>
  <c r="O59" i="9"/>
  <c r="P59" i="9"/>
  <c r="Q59" i="9"/>
  <c r="M60" i="9"/>
  <c r="N60" i="9"/>
  <c r="O60" i="9"/>
  <c r="P60" i="9"/>
  <c r="Q60" i="9"/>
  <c r="M61" i="9"/>
  <c r="N61" i="9"/>
  <c r="O61" i="9"/>
  <c r="P61" i="9"/>
  <c r="Q61" i="9"/>
  <c r="M62" i="9"/>
  <c r="N62" i="9"/>
  <c r="O62" i="9"/>
  <c r="P62" i="9"/>
  <c r="Q62" i="9"/>
  <c r="M63" i="9"/>
  <c r="N63" i="9"/>
  <c r="O63" i="9"/>
  <c r="P63" i="9"/>
  <c r="Q63" i="9"/>
  <c r="M64" i="9"/>
  <c r="N64" i="9"/>
  <c r="O64" i="9"/>
  <c r="P64" i="9"/>
  <c r="Q64" i="9"/>
  <c r="M65" i="9"/>
  <c r="N65" i="9"/>
  <c r="O65" i="9"/>
  <c r="P65" i="9"/>
  <c r="Q65" i="9"/>
  <c r="M66" i="9"/>
  <c r="N66" i="9"/>
  <c r="O66" i="9"/>
  <c r="P66" i="9"/>
  <c r="Q66" i="9"/>
  <c r="M67" i="9"/>
  <c r="N67" i="9"/>
  <c r="O67" i="9"/>
  <c r="P67" i="9"/>
  <c r="Q67" i="9"/>
  <c r="M68" i="9"/>
  <c r="N68" i="9"/>
  <c r="O68" i="9"/>
  <c r="P68" i="9"/>
  <c r="Q68" i="9"/>
  <c r="M69" i="9"/>
  <c r="N69" i="9"/>
  <c r="O69" i="9"/>
  <c r="P69" i="9"/>
  <c r="Q69" i="9"/>
  <c r="M70" i="9"/>
  <c r="N70" i="9"/>
  <c r="O70" i="9"/>
  <c r="P70" i="9"/>
  <c r="Q70" i="9"/>
  <c r="M86" i="9"/>
  <c r="N86" i="9"/>
  <c r="O86" i="9"/>
  <c r="P86" i="9"/>
  <c r="Q86" i="9"/>
  <c r="M87" i="9"/>
  <c r="N87" i="9"/>
  <c r="O87" i="9"/>
  <c r="P87" i="9"/>
  <c r="Q87" i="9"/>
  <c r="M88" i="9"/>
  <c r="N88" i="9"/>
  <c r="O88" i="9"/>
  <c r="P88" i="9"/>
  <c r="Q88" i="9"/>
  <c r="M89" i="9"/>
  <c r="N89" i="9"/>
  <c r="O89" i="9"/>
  <c r="P89" i="9"/>
  <c r="Q89" i="9"/>
  <c r="M90" i="9"/>
  <c r="N90" i="9"/>
  <c r="O90" i="9"/>
  <c r="P90" i="9"/>
  <c r="Q90" i="9"/>
  <c r="M91" i="9"/>
  <c r="N91" i="9"/>
  <c r="O91" i="9"/>
  <c r="P91" i="9"/>
  <c r="Q91" i="9"/>
  <c r="M92" i="9"/>
  <c r="N92" i="9"/>
  <c r="O92" i="9"/>
  <c r="P92" i="9"/>
  <c r="Q92" i="9"/>
  <c r="M93" i="9"/>
  <c r="N93" i="9"/>
  <c r="O93" i="9"/>
  <c r="P93" i="9"/>
  <c r="Q93" i="9"/>
  <c r="M94" i="9"/>
  <c r="N94" i="9"/>
  <c r="O94" i="9"/>
  <c r="P94" i="9"/>
  <c r="Q94" i="9"/>
  <c r="M95" i="9"/>
  <c r="N95" i="9"/>
  <c r="O95" i="9"/>
  <c r="P95" i="9"/>
  <c r="Q95" i="9"/>
  <c r="M96" i="9"/>
  <c r="N96" i="9"/>
  <c r="O96" i="9"/>
  <c r="P96" i="9"/>
  <c r="Q96" i="9"/>
  <c r="M97" i="9"/>
  <c r="N97" i="9"/>
  <c r="O97" i="9"/>
  <c r="P97" i="9"/>
  <c r="Q97" i="9"/>
  <c r="M98" i="9"/>
  <c r="N98" i="9"/>
  <c r="O98" i="9"/>
  <c r="P98" i="9"/>
  <c r="Q98" i="9"/>
  <c r="M99" i="9"/>
  <c r="N99" i="9"/>
  <c r="O99" i="9"/>
  <c r="P99" i="9"/>
  <c r="Q99" i="9"/>
  <c r="M100" i="9"/>
  <c r="N100" i="9"/>
  <c r="O100" i="9"/>
  <c r="P100" i="9"/>
  <c r="Q100" i="9"/>
  <c r="M101" i="9"/>
  <c r="N101" i="9"/>
  <c r="O101" i="9"/>
  <c r="P101" i="9"/>
  <c r="Q101" i="9"/>
  <c r="M102" i="9"/>
  <c r="N102" i="9"/>
  <c r="O102" i="9"/>
  <c r="P102" i="9"/>
  <c r="Q102" i="9"/>
  <c r="M103" i="9"/>
  <c r="N103" i="9"/>
  <c r="O103" i="9"/>
  <c r="P103" i="9"/>
  <c r="Q103" i="9"/>
  <c r="M104" i="9"/>
  <c r="N104" i="9"/>
  <c r="O104" i="9"/>
  <c r="P104" i="9"/>
  <c r="Q104" i="9"/>
  <c r="M105" i="9"/>
  <c r="N105" i="9"/>
  <c r="O105" i="9"/>
  <c r="P105" i="9"/>
  <c r="Q105" i="9"/>
  <c r="M106" i="9"/>
  <c r="N106" i="9"/>
  <c r="O106" i="9"/>
  <c r="P106" i="9"/>
  <c r="Q106" i="9"/>
  <c r="M107" i="9"/>
  <c r="N107" i="9"/>
  <c r="O107" i="9"/>
  <c r="P107" i="9"/>
  <c r="Q107" i="9"/>
  <c r="M108" i="9"/>
  <c r="N108" i="9"/>
  <c r="O108" i="9"/>
  <c r="P108" i="9"/>
  <c r="Q108" i="9"/>
  <c r="M109" i="9"/>
  <c r="N109" i="9"/>
  <c r="O109" i="9"/>
  <c r="P109" i="9"/>
  <c r="Q109" i="9"/>
  <c r="M110" i="9"/>
  <c r="N110" i="9"/>
  <c r="O110" i="9"/>
  <c r="P110" i="9"/>
  <c r="Q110" i="9"/>
  <c r="M111" i="9"/>
  <c r="N111" i="9"/>
  <c r="O111" i="9"/>
  <c r="P111" i="9"/>
  <c r="Q111" i="9"/>
  <c r="M112" i="9"/>
  <c r="N112" i="9"/>
  <c r="O112" i="9"/>
  <c r="P112" i="9"/>
  <c r="Q112" i="9"/>
  <c r="M113" i="9"/>
  <c r="N113" i="9"/>
  <c r="O113" i="9"/>
  <c r="P113" i="9"/>
  <c r="Q113" i="9"/>
  <c r="M114" i="9"/>
  <c r="N114" i="9"/>
  <c r="O114" i="9"/>
  <c r="P114" i="9"/>
  <c r="Q114" i="9"/>
  <c r="M115" i="9"/>
  <c r="N115" i="9"/>
  <c r="O115" i="9"/>
  <c r="P115" i="9"/>
  <c r="Q115" i="9"/>
  <c r="M116" i="9"/>
  <c r="N116" i="9"/>
  <c r="O116" i="9"/>
  <c r="P116" i="9"/>
  <c r="Q116" i="9"/>
  <c r="M117" i="9"/>
  <c r="N117" i="9"/>
  <c r="O117" i="9"/>
  <c r="P117" i="9"/>
  <c r="Q117" i="9"/>
  <c r="M118" i="9"/>
  <c r="N118" i="9"/>
  <c r="O118" i="9"/>
  <c r="P118" i="9"/>
  <c r="Q118" i="9"/>
  <c r="M119" i="9"/>
  <c r="N119" i="9"/>
  <c r="O119" i="9"/>
  <c r="P119" i="9"/>
  <c r="Q119" i="9"/>
  <c r="M120" i="9"/>
  <c r="N120" i="9"/>
  <c r="O120" i="9"/>
  <c r="P120" i="9"/>
  <c r="Q120" i="9"/>
  <c r="M121" i="9"/>
  <c r="N121" i="9"/>
  <c r="O121" i="9"/>
  <c r="P121" i="9"/>
  <c r="Q121" i="9"/>
  <c r="M122" i="9"/>
  <c r="N122" i="9"/>
  <c r="O122" i="9"/>
  <c r="P122" i="9"/>
  <c r="Q122" i="9"/>
  <c r="M123" i="9"/>
  <c r="N123" i="9"/>
  <c r="O123" i="9"/>
  <c r="P123" i="9"/>
  <c r="Q123" i="9"/>
  <c r="M124" i="9"/>
  <c r="N124" i="9"/>
  <c r="O124" i="9"/>
  <c r="P124" i="9"/>
  <c r="Q124" i="9"/>
  <c r="M125" i="9"/>
  <c r="N125" i="9"/>
  <c r="O125" i="9"/>
  <c r="P125" i="9"/>
  <c r="Q125" i="9"/>
  <c r="M126" i="9"/>
  <c r="N126" i="9"/>
  <c r="O126" i="9"/>
  <c r="P126" i="9"/>
  <c r="Q126" i="9"/>
  <c r="M127" i="9"/>
  <c r="N127" i="9"/>
  <c r="O127" i="9"/>
  <c r="P127" i="9"/>
  <c r="Q127" i="9"/>
  <c r="M128" i="9"/>
  <c r="N128" i="9"/>
  <c r="O128" i="9"/>
  <c r="P128" i="9"/>
  <c r="Q128" i="9"/>
  <c r="M129" i="9"/>
  <c r="N129" i="9"/>
  <c r="O129" i="9"/>
  <c r="P129" i="9"/>
  <c r="Q129" i="9"/>
  <c r="M130" i="9"/>
  <c r="N130" i="9"/>
  <c r="O130" i="9"/>
  <c r="P130" i="9"/>
  <c r="Q130" i="9"/>
  <c r="M131" i="9"/>
  <c r="N131" i="9"/>
  <c r="O131" i="9"/>
  <c r="P131" i="9"/>
  <c r="Q131" i="9"/>
  <c r="M132" i="9"/>
  <c r="N132" i="9"/>
  <c r="O132" i="9"/>
  <c r="P132" i="9"/>
  <c r="Q132" i="9"/>
  <c r="M133" i="9"/>
  <c r="N133" i="9"/>
  <c r="O133" i="9"/>
  <c r="P133" i="9"/>
  <c r="Q133" i="9"/>
  <c r="M134" i="9"/>
  <c r="N134" i="9"/>
  <c r="O134" i="9"/>
  <c r="P134" i="9"/>
  <c r="Q134" i="9"/>
  <c r="M135" i="9"/>
  <c r="N135" i="9"/>
  <c r="O135" i="9"/>
  <c r="P135" i="9"/>
  <c r="Q135" i="9"/>
  <c r="M136" i="9"/>
  <c r="N136" i="9"/>
  <c r="O136" i="9"/>
  <c r="P136" i="9"/>
  <c r="Q136" i="9"/>
  <c r="M137" i="9"/>
  <c r="N137" i="9"/>
  <c r="O137" i="9"/>
  <c r="P137" i="9"/>
  <c r="Q137" i="9"/>
  <c r="M138" i="9"/>
  <c r="N138" i="9"/>
  <c r="O138" i="9"/>
  <c r="P138" i="9"/>
  <c r="Q138" i="9"/>
  <c r="M139" i="9"/>
  <c r="N139" i="9"/>
  <c r="O139" i="9"/>
  <c r="P139" i="9"/>
  <c r="Q139" i="9"/>
  <c r="M140" i="9"/>
  <c r="N140" i="9"/>
  <c r="O140" i="9"/>
  <c r="P140" i="9"/>
  <c r="Q140" i="9"/>
  <c r="M141" i="9"/>
  <c r="N141" i="9"/>
  <c r="O141" i="9"/>
  <c r="P141" i="9"/>
  <c r="Q141" i="9"/>
  <c r="M142" i="9"/>
  <c r="N142" i="9"/>
  <c r="O142" i="9"/>
  <c r="P142" i="9"/>
  <c r="Q142" i="9"/>
  <c r="M143" i="9"/>
  <c r="N143" i="9"/>
  <c r="O143" i="9"/>
  <c r="P143" i="9"/>
  <c r="Q143" i="9"/>
  <c r="M144" i="9"/>
  <c r="N144" i="9"/>
  <c r="O144" i="9"/>
  <c r="P144" i="9"/>
  <c r="Q144" i="9"/>
  <c r="M145" i="9"/>
  <c r="N145" i="9"/>
  <c r="O145" i="9"/>
  <c r="P145" i="9"/>
  <c r="Q145" i="9"/>
  <c r="M146" i="9"/>
  <c r="N146" i="9"/>
  <c r="O146" i="9"/>
  <c r="P146" i="9"/>
  <c r="Q146" i="9"/>
  <c r="M147" i="9"/>
  <c r="N147" i="9"/>
  <c r="O147" i="9"/>
  <c r="P147" i="9"/>
  <c r="Q147" i="9"/>
  <c r="Q16" i="9"/>
  <c r="AP55" i="9"/>
  <c r="AW54" i="9"/>
  <c r="O17" i="8"/>
  <c r="AI19" i="8"/>
  <c r="O18" i="8"/>
  <c r="O19" i="8"/>
  <c r="P17" i="8"/>
  <c r="P18" i="8"/>
  <c r="P19" i="8"/>
  <c r="Q17" i="8"/>
  <c r="Q18" i="8"/>
  <c r="Q19" i="8"/>
  <c r="R17" i="8"/>
  <c r="R18" i="8"/>
  <c r="R19" i="8"/>
  <c r="R15" i="8"/>
  <c r="AJ51" i="8"/>
  <c r="K17" i="8"/>
  <c r="L17" i="8"/>
  <c r="M17" i="8"/>
  <c r="N17" i="8"/>
  <c r="K18" i="8"/>
  <c r="L18" i="8"/>
  <c r="M18" i="8"/>
  <c r="N18" i="8"/>
  <c r="K19" i="8"/>
  <c r="L19" i="8"/>
  <c r="M19" i="8"/>
  <c r="N19" i="8"/>
  <c r="K20" i="8"/>
  <c r="L20" i="8"/>
  <c r="M20" i="8"/>
  <c r="N20" i="8"/>
  <c r="K21" i="8"/>
  <c r="L21" i="8"/>
  <c r="M21" i="8"/>
  <c r="N21" i="8"/>
  <c r="K22" i="8"/>
  <c r="L22" i="8"/>
  <c r="M22" i="8"/>
  <c r="N22" i="8"/>
  <c r="K23" i="8"/>
  <c r="L23" i="8"/>
  <c r="M23" i="8"/>
  <c r="N23" i="8"/>
  <c r="K24" i="8"/>
  <c r="L24" i="8"/>
  <c r="M24" i="8"/>
  <c r="N24" i="8"/>
  <c r="K25" i="8"/>
  <c r="L25" i="8"/>
  <c r="M25" i="8"/>
  <c r="N25" i="8"/>
  <c r="K26" i="8"/>
  <c r="L26" i="8"/>
  <c r="M26" i="8"/>
  <c r="N26" i="8"/>
  <c r="K27" i="8"/>
  <c r="L27" i="8"/>
  <c r="M27" i="8"/>
  <c r="N27" i="8"/>
  <c r="K28" i="8"/>
  <c r="L28" i="8"/>
  <c r="M28" i="8"/>
  <c r="N28" i="8"/>
  <c r="K29" i="8"/>
  <c r="L29" i="8"/>
  <c r="M29" i="8"/>
  <c r="N29" i="8"/>
  <c r="K30" i="8"/>
  <c r="L30" i="8"/>
  <c r="M30" i="8"/>
  <c r="N30" i="8"/>
  <c r="K31" i="8"/>
  <c r="L31" i="8"/>
  <c r="M31" i="8"/>
  <c r="N31" i="8"/>
  <c r="K32" i="8"/>
  <c r="L32" i="8"/>
  <c r="M32" i="8"/>
  <c r="N32" i="8"/>
  <c r="K33" i="8"/>
  <c r="L33" i="8"/>
  <c r="M33" i="8"/>
  <c r="N33" i="8"/>
  <c r="K34" i="8"/>
  <c r="L34" i="8"/>
  <c r="M34" i="8"/>
  <c r="N34" i="8"/>
  <c r="K35" i="8"/>
  <c r="L35" i="8"/>
  <c r="M35" i="8"/>
  <c r="N35" i="8"/>
  <c r="K36" i="8"/>
  <c r="L36" i="8"/>
  <c r="M36" i="8"/>
  <c r="N36" i="8"/>
  <c r="K37" i="8"/>
  <c r="L37" i="8"/>
  <c r="M37" i="8"/>
  <c r="N37" i="8"/>
  <c r="K38" i="8"/>
  <c r="L38" i="8"/>
  <c r="M38" i="8"/>
  <c r="N38" i="8"/>
  <c r="K39" i="8"/>
  <c r="L39" i="8"/>
  <c r="M39" i="8"/>
  <c r="N39" i="8"/>
  <c r="K40" i="8"/>
  <c r="L40" i="8"/>
  <c r="M40" i="8"/>
  <c r="N40" i="8"/>
  <c r="K41" i="8"/>
  <c r="L41" i="8"/>
  <c r="M41" i="8"/>
  <c r="N41" i="8"/>
  <c r="K42" i="8"/>
  <c r="L42" i="8"/>
  <c r="M42" i="8"/>
  <c r="N42" i="8"/>
  <c r="K43" i="8"/>
  <c r="L43" i="8"/>
  <c r="M43" i="8"/>
  <c r="N43" i="8"/>
  <c r="K44" i="8"/>
  <c r="L44" i="8"/>
  <c r="M44" i="8"/>
  <c r="N44" i="8"/>
  <c r="K45" i="8"/>
  <c r="L45" i="8"/>
  <c r="M45" i="8"/>
  <c r="N45" i="8"/>
  <c r="K46" i="8"/>
  <c r="L46" i="8"/>
  <c r="M46" i="8"/>
  <c r="N46" i="8"/>
  <c r="K47" i="8"/>
  <c r="L47" i="8"/>
  <c r="M47" i="8"/>
  <c r="N47" i="8"/>
  <c r="K48" i="8"/>
  <c r="L48" i="8"/>
  <c r="M48" i="8"/>
  <c r="N48" i="8"/>
  <c r="K49" i="8"/>
  <c r="L49" i="8"/>
  <c r="M49" i="8"/>
  <c r="N49" i="8"/>
  <c r="K50" i="8"/>
  <c r="L50" i="8"/>
  <c r="M50" i="8"/>
  <c r="N50" i="8"/>
  <c r="K51" i="8"/>
  <c r="L51" i="8"/>
  <c r="M51" i="8"/>
  <c r="N51" i="8"/>
  <c r="K52" i="8"/>
  <c r="L52" i="8"/>
  <c r="M52" i="8"/>
  <c r="N52" i="8"/>
  <c r="K53" i="8"/>
  <c r="L53" i="8"/>
  <c r="M53" i="8"/>
  <c r="N53" i="8"/>
  <c r="K54" i="8"/>
  <c r="L54" i="8"/>
  <c r="M54" i="8"/>
  <c r="N54" i="8"/>
  <c r="K55" i="8"/>
  <c r="L55" i="8"/>
  <c r="M55" i="8"/>
  <c r="N55" i="8"/>
  <c r="K56" i="8"/>
  <c r="L56" i="8"/>
  <c r="M56" i="8"/>
  <c r="N56" i="8"/>
  <c r="K57" i="8"/>
  <c r="L57" i="8"/>
  <c r="M57" i="8"/>
  <c r="N57" i="8"/>
  <c r="K58" i="8"/>
  <c r="L58" i="8"/>
  <c r="M58" i="8"/>
  <c r="N58" i="8"/>
  <c r="K59" i="8"/>
  <c r="L59" i="8"/>
  <c r="M59" i="8"/>
  <c r="N59" i="8"/>
  <c r="K60" i="8"/>
  <c r="L60" i="8"/>
  <c r="M60" i="8"/>
  <c r="N60" i="8"/>
  <c r="K61" i="8"/>
  <c r="L61" i="8"/>
  <c r="M61" i="8"/>
  <c r="N61" i="8"/>
  <c r="K62" i="8"/>
  <c r="L62" i="8"/>
  <c r="M62" i="8"/>
  <c r="N62" i="8"/>
  <c r="K63" i="8"/>
  <c r="L63" i="8"/>
  <c r="M63" i="8"/>
  <c r="N63" i="8"/>
  <c r="K64" i="8"/>
  <c r="L64" i="8"/>
  <c r="M64" i="8"/>
  <c r="N64" i="8"/>
  <c r="K65" i="8"/>
  <c r="L65" i="8"/>
  <c r="M65" i="8"/>
  <c r="N65" i="8"/>
  <c r="K66" i="8"/>
  <c r="L66" i="8"/>
  <c r="M66" i="8"/>
  <c r="N66" i="8"/>
  <c r="K67" i="8"/>
  <c r="L67" i="8"/>
  <c r="M67" i="8"/>
  <c r="N67" i="8"/>
  <c r="K68" i="8"/>
  <c r="L68" i="8"/>
  <c r="M68" i="8"/>
  <c r="N68" i="8"/>
  <c r="K83" i="8"/>
  <c r="L83" i="8"/>
  <c r="M83" i="8"/>
  <c r="N83" i="8"/>
  <c r="K85" i="8"/>
  <c r="L85" i="8"/>
  <c r="M85" i="8"/>
  <c r="N85" i="8"/>
  <c r="K86" i="8"/>
  <c r="L86" i="8"/>
  <c r="M86" i="8"/>
  <c r="N86" i="8"/>
  <c r="K87" i="8"/>
  <c r="L87" i="8"/>
  <c r="M87" i="8"/>
  <c r="N87" i="8"/>
  <c r="K88" i="8"/>
  <c r="L88" i="8"/>
  <c r="M88" i="8"/>
  <c r="N88" i="8"/>
  <c r="K89" i="8"/>
  <c r="L89" i="8"/>
  <c r="M89" i="8"/>
  <c r="N89" i="8"/>
  <c r="K90" i="8"/>
  <c r="L90" i="8"/>
  <c r="M90" i="8"/>
  <c r="N90" i="8"/>
  <c r="K91" i="8"/>
  <c r="L91" i="8"/>
  <c r="M91" i="8"/>
  <c r="N91" i="8"/>
  <c r="K92" i="8"/>
  <c r="L92" i="8"/>
  <c r="M92" i="8"/>
  <c r="N92" i="8"/>
  <c r="K93" i="8"/>
  <c r="L93" i="8"/>
  <c r="M93" i="8"/>
  <c r="N93" i="8"/>
  <c r="K94" i="8"/>
  <c r="L94" i="8"/>
  <c r="M94" i="8"/>
  <c r="N94" i="8"/>
  <c r="K95" i="8"/>
  <c r="L95" i="8"/>
  <c r="M95" i="8"/>
  <c r="N95" i="8"/>
  <c r="K96" i="8"/>
  <c r="L96" i="8"/>
  <c r="M96" i="8"/>
  <c r="N96" i="8"/>
  <c r="K97" i="8"/>
  <c r="L97" i="8"/>
  <c r="M97" i="8"/>
  <c r="N97" i="8"/>
  <c r="K98" i="8"/>
  <c r="L98" i="8"/>
  <c r="M98" i="8"/>
  <c r="N98" i="8"/>
  <c r="K99" i="8"/>
  <c r="L99" i="8"/>
  <c r="M99" i="8"/>
  <c r="N99" i="8"/>
  <c r="K100" i="8"/>
  <c r="L100" i="8"/>
  <c r="M100" i="8"/>
  <c r="N100" i="8"/>
  <c r="K101" i="8"/>
  <c r="L101" i="8"/>
  <c r="M101" i="8"/>
  <c r="N101" i="8"/>
  <c r="K102" i="8"/>
  <c r="L102" i="8"/>
  <c r="M102" i="8"/>
  <c r="N102" i="8"/>
  <c r="K103" i="8"/>
  <c r="L103" i="8"/>
  <c r="M103" i="8"/>
  <c r="N103" i="8"/>
  <c r="K104" i="8"/>
  <c r="L104" i="8"/>
  <c r="M104" i="8"/>
  <c r="N104" i="8"/>
  <c r="K105" i="8"/>
  <c r="L105" i="8"/>
  <c r="M105" i="8"/>
  <c r="N105" i="8"/>
  <c r="K106" i="8"/>
  <c r="L106" i="8"/>
  <c r="M106" i="8"/>
  <c r="N106" i="8"/>
  <c r="K107" i="8"/>
  <c r="L107" i="8"/>
  <c r="M107" i="8"/>
  <c r="N107" i="8"/>
  <c r="K108" i="8"/>
  <c r="L108" i="8"/>
  <c r="M108" i="8"/>
  <c r="N108" i="8"/>
  <c r="K109" i="8"/>
  <c r="L109" i="8"/>
  <c r="M109" i="8"/>
  <c r="N109" i="8"/>
  <c r="K110" i="8"/>
  <c r="L110" i="8"/>
  <c r="M110" i="8"/>
  <c r="N110" i="8"/>
  <c r="K111" i="8"/>
  <c r="L111" i="8"/>
  <c r="M111" i="8"/>
  <c r="N111" i="8"/>
  <c r="K112" i="8"/>
  <c r="L112" i="8"/>
  <c r="M112" i="8"/>
  <c r="N112" i="8"/>
  <c r="K113" i="8"/>
  <c r="L113" i="8"/>
  <c r="M113" i="8"/>
  <c r="N113" i="8"/>
  <c r="K114" i="8"/>
  <c r="L114" i="8"/>
  <c r="M114" i="8"/>
  <c r="N114" i="8"/>
  <c r="K115" i="8"/>
  <c r="L115" i="8"/>
  <c r="M115" i="8"/>
  <c r="N115" i="8"/>
  <c r="K116" i="8"/>
  <c r="L116" i="8"/>
  <c r="M116" i="8"/>
  <c r="N116" i="8"/>
  <c r="K117" i="8"/>
  <c r="L117" i="8"/>
  <c r="M117" i="8"/>
  <c r="N117" i="8"/>
  <c r="K118" i="8"/>
  <c r="L118" i="8"/>
  <c r="M118" i="8"/>
  <c r="N118" i="8"/>
  <c r="K119" i="8"/>
  <c r="L119" i="8"/>
  <c r="M119" i="8"/>
  <c r="N119" i="8"/>
  <c r="K120" i="8"/>
  <c r="L120" i="8"/>
  <c r="M120" i="8"/>
  <c r="N120" i="8"/>
  <c r="K121" i="8"/>
  <c r="L121" i="8"/>
  <c r="M121" i="8"/>
  <c r="N121" i="8"/>
  <c r="K122" i="8"/>
  <c r="L122" i="8"/>
  <c r="M122" i="8"/>
  <c r="N122" i="8"/>
  <c r="K123" i="8"/>
  <c r="L123" i="8"/>
  <c r="M123" i="8"/>
  <c r="N123" i="8"/>
  <c r="K124" i="8"/>
  <c r="L124" i="8"/>
  <c r="M124" i="8"/>
  <c r="N124" i="8"/>
  <c r="K125" i="8"/>
  <c r="L125" i="8"/>
  <c r="M125" i="8"/>
  <c r="N125" i="8"/>
  <c r="K126" i="8"/>
  <c r="L126" i="8"/>
  <c r="M126" i="8"/>
  <c r="N126" i="8"/>
  <c r="K127" i="8"/>
  <c r="L127" i="8"/>
  <c r="M127" i="8"/>
  <c r="N127" i="8"/>
  <c r="K128" i="8"/>
  <c r="L128" i="8"/>
  <c r="M128" i="8"/>
  <c r="N128" i="8"/>
  <c r="K129" i="8"/>
  <c r="L129" i="8"/>
  <c r="M129" i="8"/>
  <c r="N129" i="8"/>
  <c r="K130" i="8"/>
  <c r="L130" i="8"/>
  <c r="M130" i="8"/>
  <c r="N130" i="8"/>
  <c r="K131" i="8"/>
  <c r="L131" i="8"/>
  <c r="M131" i="8"/>
  <c r="N131" i="8"/>
  <c r="K132" i="8"/>
  <c r="L132" i="8"/>
  <c r="M132" i="8"/>
  <c r="N132" i="8"/>
  <c r="K133" i="8"/>
  <c r="L133" i="8"/>
  <c r="M133" i="8"/>
  <c r="N133" i="8"/>
  <c r="K134" i="8"/>
  <c r="L134" i="8"/>
  <c r="M134" i="8"/>
  <c r="N134" i="8"/>
  <c r="K135" i="8"/>
  <c r="L135" i="8"/>
  <c r="M135" i="8"/>
  <c r="N135" i="8"/>
  <c r="K136" i="8"/>
  <c r="L136" i="8"/>
  <c r="M136" i="8"/>
  <c r="N136" i="8"/>
  <c r="K137" i="8"/>
  <c r="L137" i="8"/>
  <c r="M137" i="8"/>
  <c r="N137" i="8"/>
  <c r="K138" i="8"/>
  <c r="L138" i="8"/>
  <c r="M138" i="8"/>
  <c r="N138" i="8"/>
  <c r="K139" i="8"/>
  <c r="L139" i="8"/>
  <c r="M139" i="8"/>
  <c r="N139" i="8"/>
  <c r="K140" i="8"/>
  <c r="L140" i="8"/>
  <c r="M140" i="8"/>
  <c r="N140" i="8"/>
  <c r="K141" i="8"/>
  <c r="L141" i="8"/>
  <c r="M141" i="8"/>
  <c r="N141" i="8"/>
  <c r="K142" i="8"/>
  <c r="L142" i="8"/>
  <c r="M142" i="8"/>
  <c r="N142" i="8"/>
  <c r="K143" i="8"/>
  <c r="L143" i="8"/>
  <c r="M143" i="8"/>
  <c r="N143" i="8"/>
  <c r="K144" i="8"/>
  <c r="L144" i="8"/>
  <c r="M144" i="8"/>
  <c r="N144" i="8"/>
  <c r="K145" i="8"/>
  <c r="L145" i="8"/>
  <c r="M145" i="8"/>
  <c r="N145" i="8"/>
  <c r="K146" i="8"/>
  <c r="L146" i="8"/>
  <c r="M146" i="8"/>
  <c r="N146" i="8"/>
  <c r="K147" i="8"/>
  <c r="L147" i="8"/>
  <c r="M147" i="8"/>
  <c r="N147" i="8"/>
  <c r="K148" i="8"/>
  <c r="L148" i="8"/>
  <c r="M148" i="8"/>
  <c r="N148" i="8"/>
  <c r="K149" i="8"/>
  <c r="L149" i="8"/>
  <c r="M149" i="8"/>
  <c r="N149" i="8"/>
  <c r="K150" i="8"/>
  <c r="L150" i="8"/>
  <c r="M150" i="8"/>
  <c r="N150" i="8"/>
  <c r="K151" i="8"/>
  <c r="L151" i="8"/>
  <c r="M151" i="8"/>
  <c r="N151" i="8"/>
  <c r="N15" i="8"/>
  <c r="AJ53" i="8"/>
  <c r="AR52" i="8"/>
  <c r="N11" i="7"/>
  <c r="O11" i="7"/>
  <c r="AJ47" i="7"/>
  <c r="F106" i="5"/>
  <c r="F107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F108" i="5"/>
  <c r="F113" i="5"/>
  <c r="F115" i="5"/>
  <c r="F109" i="5"/>
  <c r="G18" i="5"/>
  <c r="F114" i="5"/>
  <c r="AO65" i="9"/>
  <c r="AI63" i="8"/>
  <c r="G10" i="11"/>
  <c r="C16" i="2"/>
  <c r="C20" i="2"/>
  <c r="N5" i="1"/>
  <c r="E10" i="13"/>
  <c r="C18" i="2"/>
  <c r="AQ15" i="9"/>
  <c r="AQ16" i="9"/>
  <c r="AQ17" i="9"/>
  <c r="AQ18" i="9"/>
  <c r="AQ19" i="9"/>
  <c r="AK18" i="8"/>
  <c r="BD18" i="8"/>
  <c r="AK15" i="8"/>
  <c r="AK16" i="8"/>
  <c r="AK17" i="8"/>
  <c r="A149" i="9"/>
  <c r="A151" i="9"/>
  <c r="A153" i="9"/>
  <c r="BB19" i="9"/>
  <c r="B149" i="9"/>
  <c r="B151" i="9"/>
  <c r="C149" i="9"/>
  <c r="C151" i="9"/>
  <c r="C153" i="9"/>
  <c r="BD19" i="9"/>
  <c r="D149" i="9"/>
  <c r="D151" i="9"/>
  <c r="E149" i="9"/>
  <c r="E151" i="9"/>
  <c r="E153" i="9"/>
  <c r="BF20" i="9"/>
  <c r="BD23" i="9"/>
  <c r="BF23" i="9"/>
  <c r="BB24" i="9"/>
  <c r="BC24" i="9"/>
  <c r="BD24" i="9"/>
  <c r="BE24" i="9"/>
  <c r="BF24" i="9"/>
  <c r="BB25" i="9"/>
  <c r="BC25" i="9"/>
  <c r="BD25" i="9"/>
  <c r="BE25" i="9"/>
  <c r="BF25" i="9"/>
  <c r="BB26" i="9"/>
  <c r="BC26" i="9"/>
  <c r="BD26" i="9"/>
  <c r="BE26" i="9"/>
  <c r="BF26" i="9"/>
  <c r="BB27" i="9"/>
  <c r="BC27" i="9"/>
  <c r="BD27" i="9"/>
  <c r="BE27" i="9"/>
  <c r="BF27" i="9"/>
  <c r="BB28" i="9"/>
  <c r="BC28" i="9"/>
  <c r="BD28" i="9"/>
  <c r="BE28" i="9"/>
  <c r="BF28" i="9"/>
  <c r="BB29" i="9"/>
  <c r="BC29" i="9"/>
  <c r="BD29" i="9"/>
  <c r="BE29" i="9"/>
  <c r="BF29" i="9"/>
  <c r="BB30" i="9"/>
  <c r="BC30" i="9"/>
  <c r="BD30" i="9"/>
  <c r="BE30" i="9"/>
  <c r="BF30" i="9"/>
  <c r="BB31" i="9"/>
  <c r="BC31" i="9"/>
  <c r="BD31" i="9"/>
  <c r="BE31" i="9"/>
  <c r="BF31" i="9"/>
  <c r="BB32" i="9"/>
  <c r="BC32" i="9"/>
  <c r="BD32" i="9"/>
  <c r="BE32" i="9"/>
  <c r="BF32" i="9"/>
  <c r="BB33" i="9"/>
  <c r="BC33" i="9"/>
  <c r="BD33" i="9"/>
  <c r="BE33" i="9"/>
  <c r="BF33" i="9"/>
  <c r="BB34" i="9"/>
  <c r="BC34" i="9"/>
  <c r="BD34" i="9"/>
  <c r="BE34" i="9"/>
  <c r="BF34" i="9"/>
  <c r="BB35" i="9"/>
  <c r="BC35" i="9"/>
  <c r="BD35" i="9"/>
  <c r="BE35" i="9"/>
  <c r="BF35" i="9"/>
  <c r="BB36" i="9"/>
  <c r="BC36" i="9"/>
  <c r="BD36" i="9"/>
  <c r="BE36" i="9"/>
  <c r="BF36" i="9"/>
  <c r="BB37" i="9"/>
  <c r="BC37" i="9"/>
  <c r="BD37" i="9"/>
  <c r="BE37" i="9"/>
  <c r="BF37" i="9"/>
  <c r="BB38" i="9"/>
  <c r="BC38" i="9"/>
  <c r="BD38" i="9"/>
  <c r="BE38" i="9"/>
  <c r="BF38" i="9"/>
  <c r="BB39" i="9"/>
  <c r="BC39" i="9"/>
  <c r="BD39" i="9"/>
  <c r="BE39" i="9"/>
  <c r="BF39" i="9"/>
  <c r="BB40" i="9"/>
  <c r="BC40" i="9"/>
  <c r="BD40" i="9"/>
  <c r="BE40" i="9"/>
  <c r="BF40" i="9"/>
  <c r="BB41" i="9"/>
  <c r="BC41" i="9"/>
  <c r="BD41" i="9"/>
  <c r="BE41" i="9"/>
  <c r="BF41" i="9"/>
  <c r="BB42" i="9"/>
  <c r="BC42" i="9"/>
  <c r="BD42" i="9"/>
  <c r="BE42" i="9"/>
  <c r="BF42" i="9"/>
  <c r="BB43" i="9"/>
  <c r="BC43" i="9"/>
  <c r="BD43" i="9"/>
  <c r="BE43" i="9"/>
  <c r="BF43" i="9"/>
  <c r="BB44" i="9"/>
  <c r="BC44" i="9"/>
  <c r="BD44" i="9"/>
  <c r="BE44" i="9"/>
  <c r="BF44" i="9"/>
  <c r="BB45" i="9"/>
  <c r="BC45" i="9"/>
  <c r="BD45" i="9"/>
  <c r="BE45" i="9"/>
  <c r="BF45" i="9"/>
  <c r="BB46" i="9"/>
  <c r="BC46" i="9"/>
  <c r="BD46" i="9"/>
  <c r="BE46" i="9"/>
  <c r="BF46" i="9"/>
  <c r="BB47" i="9"/>
  <c r="BC47" i="9"/>
  <c r="BD47" i="9"/>
  <c r="BE47" i="9"/>
  <c r="BF47" i="9"/>
  <c r="BB48" i="9"/>
  <c r="BC48" i="9"/>
  <c r="BD48" i="9"/>
  <c r="BE48" i="9"/>
  <c r="BF48" i="9"/>
  <c r="BB49" i="9"/>
  <c r="BC49" i="9"/>
  <c r="BD49" i="9"/>
  <c r="BE49" i="9"/>
  <c r="BF49" i="9"/>
  <c r="BB50" i="9"/>
  <c r="BC50" i="9"/>
  <c r="BD50" i="9"/>
  <c r="BE50" i="9"/>
  <c r="BF50" i="9"/>
  <c r="BB51" i="9"/>
  <c r="BC51" i="9"/>
  <c r="BD51" i="9"/>
  <c r="BE51" i="9"/>
  <c r="BF51" i="9"/>
  <c r="BB52" i="9"/>
  <c r="BC52" i="9"/>
  <c r="BD52" i="9"/>
  <c r="BE52" i="9"/>
  <c r="BF52" i="9"/>
  <c r="BB53" i="9"/>
  <c r="BC53" i="9"/>
  <c r="BD53" i="9"/>
  <c r="BE53" i="9"/>
  <c r="BF53" i="9"/>
  <c r="BB54" i="9"/>
  <c r="BC54" i="9"/>
  <c r="BD54" i="9"/>
  <c r="BE54" i="9"/>
  <c r="BF54" i="9"/>
  <c r="BB55" i="9"/>
  <c r="BC55" i="9"/>
  <c r="BD55" i="9"/>
  <c r="BE55" i="9"/>
  <c r="BF55" i="9"/>
  <c r="BB56" i="9"/>
  <c r="BC56" i="9"/>
  <c r="BD56" i="9"/>
  <c r="BE56" i="9"/>
  <c r="BF56" i="9"/>
  <c r="BB57" i="9"/>
  <c r="BC57" i="9"/>
  <c r="BD57" i="9"/>
  <c r="BE57" i="9"/>
  <c r="BF57" i="9"/>
  <c r="BB58" i="9"/>
  <c r="BC58" i="9"/>
  <c r="BD58" i="9"/>
  <c r="BE58" i="9"/>
  <c r="BF58" i="9"/>
  <c r="BB59" i="9"/>
  <c r="BC59" i="9"/>
  <c r="BD59" i="9"/>
  <c r="BE59" i="9"/>
  <c r="BF59" i="9"/>
  <c r="BB60" i="9"/>
  <c r="BC60" i="9"/>
  <c r="BD60" i="9"/>
  <c r="BE60" i="9"/>
  <c r="BF60" i="9"/>
  <c r="BB61" i="9"/>
  <c r="BC61" i="9"/>
  <c r="BD61" i="9"/>
  <c r="BE61" i="9"/>
  <c r="BF61" i="9"/>
  <c r="BB62" i="9"/>
  <c r="BC62" i="9"/>
  <c r="BD62" i="9"/>
  <c r="BE62" i="9"/>
  <c r="BF62" i="9"/>
  <c r="BB63" i="9"/>
  <c r="BC63" i="9"/>
  <c r="BD63" i="9"/>
  <c r="BE63" i="9"/>
  <c r="BF63" i="9"/>
  <c r="BB64" i="9"/>
  <c r="BC64" i="9"/>
  <c r="BD64" i="9"/>
  <c r="BE64" i="9"/>
  <c r="BF64" i="9"/>
  <c r="BB65" i="9"/>
  <c r="BC65" i="9"/>
  <c r="BD65" i="9"/>
  <c r="BE65" i="9"/>
  <c r="BF65" i="9"/>
  <c r="BB66" i="9"/>
  <c r="BC66" i="9"/>
  <c r="BD66" i="9"/>
  <c r="BE66" i="9"/>
  <c r="BF66" i="9"/>
  <c r="BB67" i="9"/>
  <c r="BC67" i="9"/>
  <c r="BD67" i="9"/>
  <c r="BE67" i="9"/>
  <c r="BF67" i="9"/>
  <c r="BB68" i="9"/>
  <c r="BC68" i="9"/>
  <c r="BD68" i="9"/>
  <c r="BE68" i="9"/>
  <c r="BF68" i="9"/>
  <c r="BB69" i="9"/>
  <c r="BC69" i="9"/>
  <c r="BD69" i="9"/>
  <c r="BE69" i="9"/>
  <c r="BF69" i="9"/>
  <c r="BB70" i="9"/>
  <c r="BC70" i="9"/>
  <c r="BD70" i="9"/>
  <c r="BE70" i="9"/>
  <c r="BF70" i="9"/>
  <c r="BB71" i="9"/>
  <c r="BC71" i="9"/>
  <c r="BD71" i="9"/>
  <c r="BE71" i="9"/>
  <c r="BF71" i="9"/>
  <c r="BB72" i="9"/>
  <c r="BC72" i="9"/>
  <c r="BD72" i="9"/>
  <c r="BE72" i="9"/>
  <c r="BF72" i="9"/>
  <c r="BB73" i="9"/>
  <c r="BC73" i="9"/>
  <c r="BD73" i="9"/>
  <c r="BE73" i="9"/>
  <c r="BF73" i="9"/>
  <c r="BB74" i="9"/>
  <c r="BC74" i="9"/>
  <c r="BD74" i="9"/>
  <c r="BE74" i="9"/>
  <c r="BF74" i="9"/>
  <c r="BB75" i="9"/>
  <c r="BC75" i="9"/>
  <c r="BD75" i="9"/>
  <c r="BE75" i="9"/>
  <c r="BF75" i="9"/>
  <c r="BB76" i="9"/>
  <c r="BC76" i="9"/>
  <c r="BD76" i="9"/>
  <c r="BE76" i="9"/>
  <c r="BF76" i="9"/>
  <c r="BB77" i="9"/>
  <c r="BC77" i="9"/>
  <c r="BD77" i="9"/>
  <c r="BE77" i="9"/>
  <c r="BF77" i="9"/>
  <c r="BB78" i="9"/>
  <c r="BC78" i="9"/>
  <c r="BD78" i="9"/>
  <c r="BE78" i="9"/>
  <c r="BF78" i="9"/>
  <c r="BB79" i="9"/>
  <c r="BC79" i="9"/>
  <c r="BD79" i="9"/>
  <c r="BE79" i="9"/>
  <c r="BF79" i="9"/>
  <c r="BB80" i="9"/>
  <c r="BC80" i="9"/>
  <c r="BD80" i="9"/>
  <c r="BE80" i="9"/>
  <c r="BF80" i="9"/>
  <c r="BB81" i="9"/>
  <c r="BC81" i="9"/>
  <c r="BD81" i="9"/>
  <c r="BE81" i="9"/>
  <c r="BF81" i="9"/>
  <c r="BB82" i="9"/>
  <c r="BC82" i="9"/>
  <c r="BD82" i="9"/>
  <c r="BE82" i="9"/>
  <c r="BF82" i="9"/>
  <c r="BB83" i="9"/>
  <c r="BC83" i="9"/>
  <c r="BD83" i="9"/>
  <c r="BE83" i="9"/>
  <c r="BF83" i="9"/>
  <c r="BB84" i="9"/>
  <c r="BC84" i="9"/>
  <c r="BD84" i="9"/>
  <c r="BE84" i="9"/>
  <c r="BF84" i="9"/>
  <c r="BB85" i="9"/>
  <c r="BC85" i="9"/>
  <c r="BD85" i="9"/>
  <c r="BE85" i="9"/>
  <c r="BF85" i="9"/>
  <c r="BB86" i="9"/>
  <c r="BC86" i="9"/>
  <c r="BD86" i="9"/>
  <c r="BE86" i="9"/>
  <c r="BF86" i="9"/>
  <c r="BB87" i="9"/>
  <c r="BC87" i="9"/>
  <c r="BD87" i="9"/>
  <c r="BE87" i="9"/>
  <c r="BF87" i="9"/>
  <c r="BB88" i="9"/>
  <c r="BC88" i="9"/>
  <c r="BD88" i="9"/>
  <c r="BE88" i="9"/>
  <c r="BF88" i="9"/>
  <c r="BB89" i="9"/>
  <c r="BC89" i="9"/>
  <c r="BD89" i="9"/>
  <c r="BE89" i="9"/>
  <c r="BF89" i="9"/>
  <c r="BB90" i="9"/>
  <c r="BC90" i="9"/>
  <c r="BD90" i="9"/>
  <c r="BE90" i="9"/>
  <c r="BF90" i="9"/>
  <c r="BB91" i="9"/>
  <c r="BC91" i="9"/>
  <c r="BD91" i="9"/>
  <c r="BE91" i="9"/>
  <c r="BF91" i="9"/>
  <c r="BB92" i="9"/>
  <c r="BC92" i="9"/>
  <c r="BD92" i="9"/>
  <c r="BE92" i="9"/>
  <c r="BF92" i="9"/>
  <c r="BB93" i="9"/>
  <c r="BC93" i="9"/>
  <c r="BD93" i="9"/>
  <c r="BE93" i="9"/>
  <c r="BF93" i="9"/>
  <c r="BB94" i="9"/>
  <c r="BC94" i="9"/>
  <c r="BD94" i="9"/>
  <c r="BE94" i="9"/>
  <c r="BF94" i="9"/>
  <c r="BB95" i="9"/>
  <c r="BC95" i="9"/>
  <c r="BD95" i="9"/>
  <c r="BE95" i="9"/>
  <c r="BF95" i="9"/>
  <c r="BB96" i="9"/>
  <c r="BC96" i="9"/>
  <c r="BD96" i="9"/>
  <c r="BE96" i="9"/>
  <c r="BF96" i="9"/>
  <c r="BB97" i="9"/>
  <c r="BC97" i="9"/>
  <c r="BD97" i="9"/>
  <c r="BE97" i="9"/>
  <c r="BF97" i="9"/>
  <c r="BB98" i="9"/>
  <c r="BC98" i="9"/>
  <c r="BD98" i="9"/>
  <c r="BE98" i="9"/>
  <c r="BF98" i="9"/>
  <c r="BB99" i="9"/>
  <c r="BC99" i="9"/>
  <c r="BD99" i="9"/>
  <c r="BE99" i="9"/>
  <c r="BF99" i="9"/>
  <c r="BB100" i="9"/>
  <c r="BC100" i="9"/>
  <c r="BD100" i="9"/>
  <c r="BE100" i="9"/>
  <c r="BF100" i="9"/>
  <c r="BB101" i="9"/>
  <c r="BC101" i="9"/>
  <c r="BD101" i="9"/>
  <c r="BE101" i="9"/>
  <c r="BF101" i="9"/>
  <c r="BB102" i="9"/>
  <c r="BC102" i="9"/>
  <c r="BD102" i="9"/>
  <c r="BE102" i="9"/>
  <c r="BF102" i="9"/>
  <c r="BB103" i="9"/>
  <c r="BC103" i="9"/>
  <c r="BD103" i="9"/>
  <c r="BE103" i="9"/>
  <c r="BF103" i="9"/>
  <c r="BB104" i="9"/>
  <c r="BC104" i="9"/>
  <c r="BD104" i="9"/>
  <c r="BE104" i="9"/>
  <c r="BF104" i="9"/>
  <c r="BB105" i="9"/>
  <c r="BC105" i="9"/>
  <c r="BD105" i="9"/>
  <c r="BE105" i="9"/>
  <c r="BF105" i="9"/>
  <c r="BB106" i="9"/>
  <c r="BC106" i="9"/>
  <c r="BD106" i="9"/>
  <c r="BE106" i="9"/>
  <c r="BF106" i="9"/>
  <c r="BB107" i="9"/>
  <c r="BC107" i="9"/>
  <c r="BD107" i="9"/>
  <c r="BE107" i="9"/>
  <c r="BF107" i="9"/>
  <c r="BB108" i="9"/>
  <c r="BC108" i="9"/>
  <c r="BD108" i="9"/>
  <c r="BE108" i="9"/>
  <c r="BF108" i="9"/>
  <c r="BB109" i="9"/>
  <c r="BC109" i="9"/>
  <c r="BD109" i="9"/>
  <c r="BE109" i="9"/>
  <c r="BF109" i="9"/>
  <c r="BB110" i="9"/>
  <c r="BC110" i="9"/>
  <c r="BD110" i="9"/>
  <c r="BE110" i="9"/>
  <c r="BF110" i="9"/>
  <c r="BB111" i="9"/>
  <c r="BC111" i="9"/>
  <c r="BD111" i="9"/>
  <c r="BE111" i="9"/>
  <c r="BF111" i="9"/>
  <c r="BB112" i="9"/>
  <c r="BC112" i="9"/>
  <c r="BD112" i="9"/>
  <c r="BE112" i="9"/>
  <c r="BF112" i="9"/>
  <c r="BB113" i="9"/>
  <c r="BC113" i="9"/>
  <c r="BD113" i="9"/>
  <c r="BE113" i="9"/>
  <c r="BF113" i="9"/>
  <c r="BB114" i="9"/>
  <c r="BC114" i="9"/>
  <c r="BD114" i="9"/>
  <c r="BE114" i="9"/>
  <c r="BF114" i="9"/>
  <c r="BB115" i="9"/>
  <c r="BC115" i="9"/>
  <c r="BD115" i="9"/>
  <c r="BE115" i="9"/>
  <c r="BF115" i="9"/>
  <c r="BB116" i="9"/>
  <c r="BC116" i="9"/>
  <c r="BD116" i="9"/>
  <c r="BE116" i="9"/>
  <c r="BF116" i="9"/>
  <c r="BB117" i="9"/>
  <c r="BC117" i="9"/>
  <c r="BD117" i="9"/>
  <c r="BE117" i="9"/>
  <c r="BF117" i="9"/>
  <c r="BB118" i="9"/>
  <c r="BC118" i="9"/>
  <c r="BD118" i="9"/>
  <c r="BE118" i="9"/>
  <c r="BF118" i="9"/>
  <c r="BB119" i="9"/>
  <c r="BC119" i="9"/>
  <c r="BD119" i="9"/>
  <c r="BE119" i="9"/>
  <c r="BF119" i="9"/>
  <c r="BB120" i="9"/>
  <c r="BC120" i="9"/>
  <c r="BD120" i="9"/>
  <c r="BE120" i="9"/>
  <c r="BF120" i="9"/>
  <c r="BB121" i="9"/>
  <c r="BC121" i="9"/>
  <c r="BD121" i="9"/>
  <c r="BE121" i="9"/>
  <c r="BF121" i="9"/>
  <c r="BB122" i="9"/>
  <c r="BC122" i="9"/>
  <c r="BD122" i="9"/>
  <c r="BE122" i="9"/>
  <c r="BF122" i="9"/>
  <c r="BB123" i="9"/>
  <c r="BC123" i="9"/>
  <c r="BD123" i="9"/>
  <c r="BE123" i="9"/>
  <c r="BF123" i="9"/>
  <c r="BB124" i="9"/>
  <c r="BC124" i="9"/>
  <c r="BD124" i="9"/>
  <c r="BE124" i="9"/>
  <c r="BF124" i="9"/>
  <c r="BB125" i="9"/>
  <c r="BC125" i="9"/>
  <c r="BD125" i="9"/>
  <c r="BE125" i="9"/>
  <c r="BF125" i="9"/>
  <c r="BB126" i="9"/>
  <c r="BC126" i="9"/>
  <c r="BD126" i="9"/>
  <c r="BE126" i="9"/>
  <c r="BF126" i="9"/>
  <c r="BB127" i="9"/>
  <c r="BC127" i="9"/>
  <c r="BD127" i="9"/>
  <c r="BE127" i="9"/>
  <c r="BF127" i="9"/>
  <c r="BB128" i="9"/>
  <c r="BC128" i="9"/>
  <c r="BD128" i="9"/>
  <c r="BE128" i="9"/>
  <c r="BF128" i="9"/>
  <c r="BB129" i="9"/>
  <c r="BC129" i="9"/>
  <c r="BD129" i="9"/>
  <c r="BE129" i="9"/>
  <c r="BF129" i="9"/>
  <c r="BB130" i="9"/>
  <c r="BC130" i="9"/>
  <c r="BD130" i="9"/>
  <c r="BE130" i="9"/>
  <c r="BF130" i="9"/>
  <c r="BB131" i="9"/>
  <c r="BC131" i="9"/>
  <c r="BD131" i="9"/>
  <c r="BE131" i="9"/>
  <c r="BF131" i="9"/>
  <c r="BB132" i="9"/>
  <c r="BC132" i="9"/>
  <c r="BD132" i="9"/>
  <c r="BE132" i="9"/>
  <c r="BF132" i="9"/>
  <c r="BB133" i="9"/>
  <c r="BC133" i="9"/>
  <c r="BD133" i="9"/>
  <c r="BE133" i="9"/>
  <c r="BF133" i="9"/>
  <c r="BB134" i="9"/>
  <c r="BC134" i="9"/>
  <c r="BD134" i="9"/>
  <c r="BE134" i="9"/>
  <c r="BF134" i="9"/>
  <c r="BB135" i="9"/>
  <c r="BC135" i="9"/>
  <c r="BD135" i="9"/>
  <c r="BE135" i="9"/>
  <c r="BF135" i="9"/>
  <c r="BB136" i="9"/>
  <c r="BC136" i="9"/>
  <c r="BD136" i="9"/>
  <c r="BE136" i="9"/>
  <c r="BF136" i="9"/>
  <c r="BB137" i="9"/>
  <c r="BC137" i="9"/>
  <c r="BD137" i="9"/>
  <c r="BE137" i="9"/>
  <c r="BF137" i="9"/>
  <c r="BB138" i="9"/>
  <c r="BC138" i="9"/>
  <c r="BD138" i="9"/>
  <c r="BE138" i="9"/>
  <c r="BF138" i="9"/>
  <c r="BB139" i="9"/>
  <c r="BC139" i="9"/>
  <c r="BD139" i="9"/>
  <c r="BE139" i="9"/>
  <c r="BF139" i="9"/>
  <c r="BB140" i="9"/>
  <c r="BC140" i="9"/>
  <c r="BD140" i="9"/>
  <c r="BE140" i="9"/>
  <c r="BF140" i="9"/>
  <c r="BB141" i="9"/>
  <c r="BC141" i="9"/>
  <c r="BD141" i="9"/>
  <c r="BE141" i="9"/>
  <c r="BF141" i="9"/>
  <c r="BB142" i="9"/>
  <c r="BC142" i="9"/>
  <c r="BD142" i="9"/>
  <c r="BE142" i="9"/>
  <c r="BF142" i="9"/>
  <c r="BB143" i="9"/>
  <c r="BC143" i="9"/>
  <c r="BD143" i="9"/>
  <c r="BE143" i="9"/>
  <c r="BF143" i="9"/>
  <c r="BB144" i="9"/>
  <c r="BC144" i="9"/>
  <c r="BD144" i="9"/>
  <c r="BE144" i="9"/>
  <c r="BF144" i="9"/>
  <c r="BB145" i="9"/>
  <c r="BC145" i="9"/>
  <c r="BD145" i="9"/>
  <c r="BE145" i="9"/>
  <c r="BF145" i="9"/>
  <c r="BB146" i="9"/>
  <c r="BC146" i="9"/>
  <c r="BD146" i="9"/>
  <c r="BE146" i="9"/>
  <c r="BF146" i="9"/>
  <c r="BB147" i="9"/>
  <c r="BC147" i="9"/>
  <c r="BD147" i="9"/>
  <c r="BE147" i="9"/>
  <c r="BF147" i="9"/>
  <c r="BD18" i="9"/>
  <c r="BF18" i="9"/>
  <c r="A153" i="8"/>
  <c r="A155" i="8"/>
  <c r="A157" i="8"/>
  <c r="B153" i="8"/>
  <c r="B154" i="8"/>
  <c r="B155" i="8"/>
  <c r="B157" i="8"/>
  <c r="C153" i="8"/>
  <c r="C154" i="8"/>
  <c r="C155" i="8"/>
  <c r="C157" i="8"/>
  <c r="D153" i="8"/>
  <c r="D154" i="8"/>
  <c r="D155" i="8"/>
  <c r="AV19" i="8"/>
  <c r="AV20" i="8"/>
  <c r="AV21" i="8"/>
  <c r="AV22" i="8"/>
  <c r="AW22" i="8"/>
  <c r="AV23" i="8"/>
  <c r="AW23" i="8"/>
  <c r="AX23" i="8"/>
  <c r="AV24" i="8"/>
  <c r="AW24" i="8"/>
  <c r="AX24" i="8"/>
  <c r="AV25" i="8"/>
  <c r="AW25" i="8"/>
  <c r="AX25" i="8"/>
  <c r="AV26" i="8"/>
  <c r="AW26" i="8"/>
  <c r="AX26" i="8"/>
  <c r="AY26" i="8"/>
  <c r="AV27" i="8"/>
  <c r="AW27" i="8"/>
  <c r="AX27" i="8"/>
  <c r="AY27" i="8"/>
  <c r="AV28" i="8"/>
  <c r="AW28" i="8"/>
  <c r="AX28" i="8"/>
  <c r="AY28" i="8"/>
  <c r="AV29" i="8"/>
  <c r="AW29" i="8"/>
  <c r="AX29" i="8"/>
  <c r="AY29" i="8"/>
  <c r="AV30" i="8"/>
  <c r="AW30" i="8"/>
  <c r="AX30" i="8"/>
  <c r="AY30" i="8"/>
  <c r="AV31" i="8"/>
  <c r="AW31" i="8"/>
  <c r="AX31" i="8"/>
  <c r="AY31" i="8"/>
  <c r="AV32" i="8"/>
  <c r="AW32" i="8"/>
  <c r="AX32" i="8"/>
  <c r="AY32" i="8"/>
  <c r="AV33" i="8"/>
  <c r="AW33" i="8"/>
  <c r="AX33" i="8"/>
  <c r="AY33" i="8"/>
  <c r="AV34" i="8"/>
  <c r="AW34" i="8"/>
  <c r="AX34" i="8"/>
  <c r="AY34" i="8"/>
  <c r="AV35" i="8"/>
  <c r="AW35" i="8"/>
  <c r="AX35" i="8"/>
  <c r="AY35" i="8"/>
  <c r="AV36" i="8"/>
  <c r="AW36" i="8"/>
  <c r="AX36" i="8"/>
  <c r="AY36" i="8"/>
  <c r="AV37" i="8"/>
  <c r="AW37" i="8"/>
  <c r="AX37" i="8"/>
  <c r="AY37" i="8"/>
  <c r="AV38" i="8"/>
  <c r="AW38" i="8"/>
  <c r="AX38" i="8"/>
  <c r="AY38" i="8"/>
  <c r="AV39" i="8"/>
  <c r="AW39" i="8"/>
  <c r="AX39" i="8"/>
  <c r="AY39" i="8"/>
  <c r="AV40" i="8"/>
  <c r="AW40" i="8"/>
  <c r="AX40" i="8"/>
  <c r="AY40" i="8"/>
  <c r="AV41" i="8"/>
  <c r="AW41" i="8"/>
  <c r="AX41" i="8"/>
  <c r="AY41" i="8"/>
  <c r="AV42" i="8"/>
  <c r="AW42" i="8"/>
  <c r="AX42" i="8"/>
  <c r="AY42" i="8"/>
  <c r="AV43" i="8"/>
  <c r="AW43" i="8"/>
  <c r="AX43" i="8"/>
  <c r="AY43" i="8"/>
  <c r="AV44" i="8"/>
  <c r="AW44" i="8"/>
  <c r="AX44" i="8"/>
  <c r="AY44" i="8"/>
  <c r="AV45" i="8"/>
  <c r="AW45" i="8"/>
  <c r="AX45" i="8"/>
  <c r="AY45" i="8"/>
  <c r="AV46" i="8"/>
  <c r="AW46" i="8"/>
  <c r="AX46" i="8"/>
  <c r="AY46" i="8"/>
  <c r="AV47" i="8"/>
  <c r="AW47" i="8"/>
  <c r="AX47" i="8"/>
  <c r="AY47" i="8"/>
  <c r="AV48" i="8"/>
  <c r="AW48" i="8"/>
  <c r="AX48" i="8"/>
  <c r="AY48" i="8"/>
  <c r="AV49" i="8"/>
  <c r="AW49" i="8"/>
  <c r="AX49" i="8"/>
  <c r="AY49" i="8"/>
  <c r="AV50" i="8"/>
  <c r="AW50" i="8"/>
  <c r="AX50" i="8"/>
  <c r="AY50" i="8"/>
  <c r="AV51" i="8"/>
  <c r="AW51" i="8"/>
  <c r="AX51" i="8"/>
  <c r="AY51" i="8"/>
  <c r="AV52" i="8"/>
  <c r="AW52" i="8"/>
  <c r="AX52" i="8"/>
  <c r="AY52" i="8"/>
  <c r="AV53" i="8"/>
  <c r="AW53" i="8"/>
  <c r="AX53" i="8"/>
  <c r="AY53" i="8"/>
  <c r="AV54" i="8"/>
  <c r="AW54" i="8"/>
  <c r="AX54" i="8"/>
  <c r="AY54" i="8"/>
  <c r="AV55" i="8"/>
  <c r="AW55" i="8"/>
  <c r="AX55" i="8"/>
  <c r="AY55" i="8"/>
  <c r="AV56" i="8"/>
  <c r="AW56" i="8"/>
  <c r="AX56" i="8"/>
  <c r="AY56" i="8"/>
  <c r="AV57" i="8"/>
  <c r="AW57" i="8"/>
  <c r="AX57" i="8"/>
  <c r="AY57" i="8"/>
  <c r="AV58" i="8"/>
  <c r="AW58" i="8"/>
  <c r="AX58" i="8"/>
  <c r="AY58" i="8"/>
  <c r="AV59" i="8"/>
  <c r="AW59" i="8"/>
  <c r="AX59" i="8"/>
  <c r="AY59" i="8"/>
  <c r="AV60" i="8"/>
  <c r="AW60" i="8"/>
  <c r="AX60" i="8"/>
  <c r="AY60" i="8"/>
  <c r="AV61" i="8"/>
  <c r="AW61" i="8"/>
  <c r="AX61" i="8"/>
  <c r="AY61" i="8"/>
  <c r="AV62" i="8"/>
  <c r="AW62" i="8"/>
  <c r="AX62" i="8"/>
  <c r="AY62" i="8"/>
  <c r="AV63" i="8"/>
  <c r="AW63" i="8"/>
  <c r="AX63" i="8"/>
  <c r="AY63" i="8"/>
  <c r="AV64" i="8"/>
  <c r="AW64" i="8"/>
  <c r="AX64" i="8"/>
  <c r="AY64" i="8"/>
  <c r="AV65" i="8"/>
  <c r="AW65" i="8"/>
  <c r="AX65" i="8"/>
  <c r="AY65" i="8"/>
  <c r="AV66" i="8"/>
  <c r="AW66" i="8"/>
  <c r="AX66" i="8"/>
  <c r="AY66" i="8"/>
  <c r="AV67" i="8"/>
  <c r="AW67" i="8"/>
  <c r="AX67" i="8"/>
  <c r="AY67" i="8"/>
  <c r="AV68" i="8"/>
  <c r="AW68" i="8"/>
  <c r="AX68" i="8"/>
  <c r="AY68" i="8"/>
  <c r="AV69" i="8"/>
  <c r="AW69" i="8"/>
  <c r="AX69" i="8"/>
  <c r="AY69" i="8"/>
  <c r="AV70" i="8"/>
  <c r="AW70" i="8"/>
  <c r="AX70" i="8"/>
  <c r="AY70" i="8"/>
  <c r="AV71" i="8"/>
  <c r="AW71" i="8"/>
  <c r="AX71" i="8"/>
  <c r="AY71" i="8"/>
  <c r="AV72" i="8"/>
  <c r="AW72" i="8"/>
  <c r="AX72" i="8"/>
  <c r="AY72" i="8"/>
  <c r="AV73" i="8"/>
  <c r="AW73" i="8"/>
  <c r="AX73" i="8"/>
  <c r="AY73" i="8"/>
  <c r="AV74" i="8"/>
  <c r="AW74" i="8"/>
  <c r="AX74" i="8"/>
  <c r="AY74" i="8"/>
  <c r="AV75" i="8"/>
  <c r="AW75" i="8"/>
  <c r="AX75" i="8"/>
  <c r="AY75" i="8"/>
  <c r="AV76" i="8"/>
  <c r="AW76" i="8"/>
  <c r="AX76" i="8"/>
  <c r="AY76" i="8"/>
  <c r="AV77" i="8"/>
  <c r="AW77" i="8"/>
  <c r="AX77" i="8"/>
  <c r="AY77" i="8"/>
  <c r="AV78" i="8"/>
  <c r="AW78" i="8"/>
  <c r="AX78" i="8"/>
  <c r="AY78" i="8"/>
  <c r="AV79" i="8"/>
  <c r="AW79" i="8"/>
  <c r="AX79" i="8"/>
  <c r="AY79" i="8"/>
  <c r="AV80" i="8"/>
  <c r="AW80" i="8"/>
  <c r="AX80" i="8"/>
  <c r="AY80" i="8"/>
  <c r="AV81" i="8"/>
  <c r="AW81" i="8"/>
  <c r="AX81" i="8"/>
  <c r="AY81" i="8"/>
  <c r="AV82" i="8"/>
  <c r="AW82" i="8"/>
  <c r="AX82" i="8"/>
  <c r="AY82" i="8"/>
  <c r="AV83" i="8"/>
  <c r="AW83" i="8"/>
  <c r="AX83" i="8"/>
  <c r="AY83" i="8"/>
  <c r="AV84" i="8"/>
  <c r="AW84" i="8"/>
  <c r="AX84" i="8"/>
  <c r="AY84" i="8"/>
  <c r="AV85" i="8"/>
  <c r="AW85" i="8"/>
  <c r="AX85" i="8"/>
  <c r="AY85" i="8"/>
  <c r="AV86" i="8"/>
  <c r="AW86" i="8"/>
  <c r="AX86" i="8"/>
  <c r="AY86" i="8"/>
  <c r="AV87" i="8"/>
  <c r="AW87" i="8"/>
  <c r="AX87" i="8"/>
  <c r="AY87" i="8"/>
  <c r="AV88" i="8"/>
  <c r="AW88" i="8"/>
  <c r="AX88" i="8"/>
  <c r="AY88" i="8"/>
  <c r="AV89" i="8"/>
  <c r="AW89" i="8"/>
  <c r="AX89" i="8"/>
  <c r="AY89" i="8"/>
  <c r="AV90" i="8"/>
  <c r="AW90" i="8"/>
  <c r="AX90" i="8"/>
  <c r="AY90" i="8"/>
  <c r="AV91" i="8"/>
  <c r="AW91" i="8"/>
  <c r="AX91" i="8"/>
  <c r="AY91" i="8"/>
  <c r="AV92" i="8"/>
  <c r="AW92" i="8"/>
  <c r="AX92" i="8"/>
  <c r="AY92" i="8"/>
  <c r="AV93" i="8"/>
  <c r="AW93" i="8"/>
  <c r="AX93" i="8"/>
  <c r="AY93" i="8"/>
  <c r="AV94" i="8"/>
  <c r="AW94" i="8"/>
  <c r="AX94" i="8"/>
  <c r="AY94" i="8"/>
  <c r="AV95" i="8"/>
  <c r="AW95" i="8"/>
  <c r="AX95" i="8"/>
  <c r="AY95" i="8"/>
  <c r="AV96" i="8"/>
  <c r="AW96" i="8"/>
  <c r="AX96" i="8"/>
  <c r="AY96" i="8"/>
  <c r="AV97" i="8"/>
  <c r="AW97" i="8"/>
  <c r="AX97" i="8"/>
  <c r="AY97" i="8"/>
  <c r="AV98" i="8"/>
  <c r="AW98" i="8"/>
  <c r="AX98" i="8"/>
  <c r="AY98" i="8"/>
  <c r="AV99" i="8"/>
  <c r="AW99" i="8"/>
  <c r="AX99" i="8"/>
  <c r="AY99" i="8"/>
  <c r="AV100" i="8"/>
  <c r="AW100" i="8"/>
  <c r="AX100" i="8"/>
  <c r="AY100" i="8"/>
  <c r="AV101" i="8"/>
  <c r="AW101" i="8"/>
  <c r="AX101" i="8"/>
  <c r="AY101" i="8"/>
  <c r="AV102" i="8"/>
  <c r="AW102" i="8"/>
  <c r="AX102" i="8"/>
  <c r="AY102" i="8"/>
  <c r="AV103" i="8"/>
  <c r="AW103" i="8"/>
  <c r="AX103" i="8"/>
  <c r="AY103" i="8"/>
  <c r="AV104" i="8"/>
  <c r="AW104" i="8"/>
  <c r="AX104" i="8"/>
  <c r="AY104" i="8"/>
  <c r="AV105" i="8"/>
  <c r="AW105" i="8"/>
  <c r="AX105" i="8"/>
  <c r="AY105" i="8"/>
  <c r="AV106" i="8"/>
  <c r="AW106" i="8"/>
  <c r="AX106" i="8"/>
  <c r="AY106" i="8"/>
  <c r="AV107" i="8"/>
  <c r="AW107" i="8"/>
  <c r="AX107" i="8"/>
  <c r="AY107" i="8"/>
  <c r="AV108" i="8"/>
  <c r="AW108" i="8"/>
  <c r="AX108" i="8"/>
  <c r="AY108" i="8"/>
  <c r="AV109" i="8"/>
  <c r="AW109" i="8"/>
  <c r="AX109" i="8"/>
  <c r="AY109" i="8"/>
  <c r="AV110" i="8"/>
  <c r="AW110" i="8"/>
  <c r="AX110" i="8"/>
  <c r="AY110" i="8"/>
  <c r="AV111" i="8"/>
  <c r="AW111" i="8"/>
  <c r="AX111" i="8"/>
  <c r="AY111" i="8"/>
  <c r="AV112" i="8"/>
  <c r="AW112" i="8"/>
  <c r="AX112" i="8"/>
  <c r="AY112" i="8"/>
  <c r="AV113" i="8"/>
  <c r="AW113" i="8"/>
  <c r="AX113" i="8"/>
  <c r="AY113" i="8"/>
  <c r="AV114" i="8"/>
  <c r="AW114" i="8"/>
  <c r="AX114" i="8"/>
  <c r="AY114" i="8"/>
  <c r="AV115" i="8"/>
  <c r="AW115" i="8"/>
  <c r="AX115" i="8"/>
  <c r="AY115" i="8"/>
  <c r="AV116" i="8"/>
  <c r="AW116" i="8"/>
  <c r="AX116" i="8"/>
  <c r="AY116" i="8"/>
  <c r="AV117" i="8"/>
  <c r="AW117" i="8"/>
  <c r="AX117" i="8"/>
  <c r="AY117" i="8"/>
  <c r="AV118" i="8"/>
  <c r="AW118" i="8"/>
  <c r="AX118" i="8"/>
  <c r="AY118" i="8"/>
  <c r="AV119" i="8"/>
  <c r="AW119" i="8"/>
  <c r="AX119" i="8"/>
  <c r="AY119" i="8"/>
  <c r="AV120" i="8"/>
  <c r="AW120" i="8"/>
  <c r="AX120" i="8"/>
  <c r="AY120" i="8"/>
  <c r="AV121" i="8"/>
  <c r="AW121" i="8"/>
  <c r="AX121" i="8"/>
  <c r="AY121" i="8"/>
  <c r="AV122" i="8"/>
  <c r="AW122" i="8"/>
  <c r="AX122" i="8"/>
  <c r="AY122" i="8"/>
  <c r="AV123" i="8"/>
  <c r="AW123" i="8"/>
  <c r="AX123" i="8"/>
  <c r="AY123" i="8"/>
  <c r="AV124" i="8"/>
  <c r="AW124" i="8"/>
  <c r="AX124" i="8"/>
  <c r="AY124" i="8"/>
  <c r="AV125" i="8"/>
  <c r="AW125" i="8"/>
  <c r="AX125" i="8"/>
  <c r="AY125" i="8"/>
  <c r="AV126" i="8"/>
  <c r="AW126" i="8"/>
  <c r="AX126" i="8"/>
  <c r="AY126" i="8"/>
  <c r="AV127" i="8"/>
  <c r="AW127" i="8"/>
  <c r="AX127" i="8"/>
  <c r="AY127" i="8"/>
  <c r="AV128" i="8"/>
  <c r="AW128" i="8"/>
  <c r="AX128" i="8"/>
  <c r="AY128" i="8"/>
  <c r="AV129" i="8"/>
  <c r="AW129" i="8"/>
  <c r="AX129" i="8"/>
  <c r="AY129" i="8"/>
  <c r="AV130" i="8"/>
  <c r="AW130" i="8"/>
  <c r="AX130" i="8"/>
  <c r="AY130" i="8"/>
  <c r="AV131" i="8"/>
  <c r="AW131" i="8"/>
  <c r="AX131" i="8"/>
  <c r="AY131" i="8"/>
  <c r="AV132" i="8"/>
  <c r="AW132" i="8"/>
  <c r="AX132" i="8"/>
  <c r="AY132" i="8"/>
  <c r="AV133" i="8"/>
  <c r="AW133" i="8"/>
  <c r="AX133" i="8"/>
  <c r="AY133" i="8"/>
  <c r="AV134" i="8"/>
  <c r="AW134" i="8"/>
  <c r="AX134" i="8"/>
  <c r="AY134" i="8"/>
  <c r="AV135" i="8"/>
  <c r="AW135" i="8"/>
  <c r="AX135" i="8"/>
  <c r="AY135" i="8"/>
  <c r="AV136" i="8"/>
  <c r="AW136" i="8"/>
  <c r="AX136" i="8"/>
  <c r="AY136" i="8"/>
  <c r="AV137" i="8"/>
  <c r="AW137" i="8"/>
  <c r="AX137" i="8"/>
  <c r="AY137" i="8"/>
  <c r="AV138" i="8"/>
  <c r="AW138" i="8"/>
  <c r="AX138" i="8"/>
  <c r="AY138" i="8"/>
  <c r="AV139" i="8"/>
  <c r="AW139" i="8"/>
  <c r="AX139" i="8"/>
  <c r="AY139" i="8"/>
  <c r="AV140" i="8"/>
  <c r="AW140" i="8"/>
  <c r="AX140" i="8"/>
  <c r="AY140" i="8"/>
  <c r="AV141" i="8"/>
  <c r="AW141" i="8"/>
  <c r="AX141" i="8"/>
  <c r="AY141" i="8"/>
  <c r="AV142" i="8"/>
  <c r="AW142" i="8"/>
  <c r="AX142" i="8"/>
  <c r="AY142" i="8"/>
  <c r="AV143" i="8"/>
  <c r="AW143" i="8"/>
  <c r="AX143" i="8"/>
  <c r="AY143" i="8"/>
  <c r="AV144" i="8"/>
  <c r="AW144" i="8"/>
  <c r="AX144" i="8"/>
  <c r="AY144" i="8"/>
  <c r="AV145" i="8"/>
  <c r="AW145" i="8"/>
  <c r="AX145" i="8"/>
  <c r="AY145" i="8"/>
  <c r="AV146" i="8"/>
  <c r="AW146" i="8"/>
  <c r="AX146" i="8"/>
  <c r="AY146" i="8"/>
  <c r="AV147" i="8"/>
  <c r="AW147" i="8"/>
  <c r="AX147" i="8"/>
  <c r="AY147" i="8"/>
  <c r="AV148" i="8"/>
  <c r="AW148" i="8"/>
  <c r="AX148" i="8"/>
  <c r="AY148" i="8"/>
  <c r="AV149" i="8"/>
  <c r="AW149" i="8"/>
  <c r="AX149" i="8"/>
  <c r="AY149" i="8"/>
  <c r="AV150" i="8"/>
  <c r="AW150" i="8"/>
  <c r="AX150" i="8"/>
  <c r="AY150" i="8"/>
  <c r="AV151" i="8"/>
  <c r="AW151" i="8"/>
  <c r="AX151" i="8"/>
  <c r="AY151" i="8"/>
  <c r="AW17" i="8"/>
  <c r="AD12" i="7"/>
  <c r="C138" i="7"/>
  <c r="C139" i="7"/>
  <c r="C140" i="7"/>
  <c r="AN35" i="7"/>
  <c r="AO35" i="7"/>
  <c r="AN36" i="7"/>
  <c r="AO36" i="7"/>
  <c r="AN37" i="7"/>
  <c r="AO37" i="7"/>
  <c r="AN38" i="7"/>
  <c r="AO38" i="7"/>
  <c r="AN39" i="7"/>
  <c r="AO39" i="7"/>
  <c r="AN40" i="7"/>
  <c r="AO40" i="7"/>
  <c r="AN41" i="7"/>
  <c r="AO41" i="7"/>
  <c r="AN42" i="7"/>
  <c r="AO42" i="7"/>
  <c r="AN43" i="7"/>
  <c r="AO43" i="7"/>
  <c r="AN44" i="7"/>
  <c r="AO44" i="7"/>
  <c r="AN45" i="7"/>
  <c r="AO45" i="7"/>
  <c r="AN46" i="7"/>
  <c r="AO46" i="7"/>
  <c r="AN47" i="7"/>
  <c r="AO47" i="7"/>
  <c r="AN48" i="7"/>
  <c r="AO48" i="7"/>
  <c r="AN49" i="7"/>
  <c r="AO49" i="7"/>
  <c r="AN50" i="7"/>
  <c r="AO50" i="7"/>
  <c r="AN51" i="7"/>
  <c r="AO51" i="7"/>
  <c r="AN52" i="7"/>
  <c r="AO52" i="7"/>
  <c r="AN53" i="7"/>
  <c r="AO53" i="7"/>
  <c r="AN54" i="7"/>
  <c r="AO54" i="7"/>
  <c r="AN55" i="7"/>
  <c r="AO55" i="7"/>
  <c r="AN56" i="7"/>
  <c r="AO56" i="7"/>
  <c r="AN57" i="7"/>
  <c r="AO57" i="7"/>
  <c r="AN58" i="7"/>
  <c r="AO58" i="7"/>
  <c r="AN59" i="7"/>
  <c r="AO59" i="7"/>
  <c r="AN60" i="7"/>
  <c r="AO60" i="7"/>
  <c r="AN61" i="7"/>
  <c r="AO61" i="7"/>
  <c r="AN62" i="7"/>
  <c r="AO62" i="7"/>
  <c r="AN63" i="7"/>
  <c r="AO63" i="7"/>
  <c r="AN64" i="7"/>
  <c r="AO64" i="7"/>
  <c r="AN65" i="7"/>
  <c r="AO65" i="7"/>
  <c r="AN66" i="7"/>
  <c r="AO66" i="7"/>
  <c r="AN67" i="7"/>
  <c r="AO67" i="7"/>
  <c r="AN68" i="7"/>
  <c r="AO68" i="7"/>
  <c r="AN69" i="7"/>
  <c r="AO69" i="7"/>
  <c r="AN70" i="7"/>
  <c r="AO70" i="7"/>
  <c r="AN71" i="7"/>
  <c r="AO71" i="7"/>
  <c r="AN72" i="7"/>
  <c r="AO72" i="7"/>
  <c r="AN73" i="7"/>
  <c r="AO73" i="7"/>
  <c r="AN74" i="7"/>
  <c r="AO74" i="7"/>
  <c r="AN75" i="7"/>
  <c r="AO75" i="7"/>
  <c r="AN76" i="7"/>
  <c r="AO76" i="7"/>
  <c r="AN77" i="7"/>
  <c r="AO77" i="7"/>
  <c r="AN78" i="7"/>
  <c r="AO78" i="7"/>
  <c r="AN79" i="7"/>
  <c r="AO79" i="7"/>
  <c r="AN80" i="7"/>
  <c r="AO80" i="7"/>
  <c r="AN81" i="7"/>
  <c r="AO81" i="7"/>
  <c r="AN82" i="7"/>
  <c r="AO82" i="7"/>
  <c r="AN83" i="7"/>
  <c r="AO83" i="7"/>
  <c r="AN84" i="7"/>
  <c r="AO84" i="7"/>
  <c r="AN85" i="7"/>
  <c r="AO85" i="7"/>
  <c r="AN86" i="7"/>
  <c r="AO86" i="7"/>
  <c r="AN87" i="7"/>
  <c r="AO87" i="7"/>
  <c r="AN88" i="7"/>
  <c r="AO88" i="7"/>
  <c r="AN89" i="7"/>
  <c r="AO89" i="7"/>
  <c r="AN90" i="7"/>
  <c r="AO90" i="7"/>
  <c r="AN91" i="7"/>
  <c r="AO91" i="7"/>
  <c r="AN92" i="7"/>
  <c r="AO92" i="7"/>
  <c r="AN93" i="7"/>
  <c r="AO93" i="7"/>
  <c r="AN94" i="7"/>
  <c r="AO94" i="7"/>
  <c r="AN95" i="7"/>
  <c r="AO95" i="7"/>
  <c r="AN96" i="7"/>
  <c r="AO96" i="7"/>
  <c r="AN97" i="7"/>
  <c r="AO97" i="7"/>
  <c r="AN98" i="7"/>
  <c r="AO98" i="7"/>
  <c r="AN99" i="7"/>
  <c r="AO99" i="7"/>
  <c r="AN100" i="7"/>
  <c r="AO100" i="7"/>
  <c r="AN101" i="7"/>
  <c r="AO101" i="7"/>
  <c r="AN102" i="7"/>
  <c r="AO102" i="7"/>
  <c r="AN103" i="7"/>
  <c r="AO103" i="7"/>
  <c r="AN104" i="7"/>
  <c r="AO104" i="7"/>
  <c r="AN105" i="7"/>
  <c r="AO105" i="7"/>
  <c r="AN106" i="7"/>
  <c r="AO106" i="7"/>
  <c r="AN107" i="7"/>
  <c r="AO107" i="7"/>
  <c r="AN108" i="7"/>
  <c r="AO108" i="7"/>
  <c r="AN109" i="7"/>
  <c r="AO109" i="7"/>
  <c r="AN110" i="7"/>
  <c r="AO110" i="7"/>
  <c r="AN111" i="7"/>
  <c r="AO111" i="7"/>
  <c r="AN112" i="7"/>
  <c r="AO112" i="7"/>
  <c r="AN113" i="7"/>
  <c r="AO113" i="7"/>
  <c r="AN114" i="7"/>
  <c r="AO114" i="7"/>
  <c r="AN115" i="7"/>
  <c r="AO115" i="7"/>
  <c r="AN116" i="7"/>
  <c r="AO116" i="7"/>
  <c r="AN117" i="7"/>
  <c r="AO117" i="7"/>
  <c r="AN118" i="7"/>
  <c r="AO118" i="7"/>
  <c r="AN119" i="7"/>
  <c r="AO119" i="7"/>
  <c r="AN120" i="7"/>
  <c r="AO120" i="7"/>
  <c r="AN121" i="7"/>
  <c r="AO121" i="7"/>
  <c r="AN122" i="7"/>
  <c r="AO122" i="7"/>
  <c r="AN123" i="7"/>
  <c r="AO123" i="7"/>
  <c r="AN124" i="7"/>
  <c r="AO124" i="7"/>
  <c r="AN125" i="7"/>
  <c r="AO125" i="7"/>
  <c r="AN126" i="7"/>
  <c r="AO126" i="7"/>
  <c r="AN127" i="7"/>
  <c r="AO127" i="7"/>
  <c r="AN128" i="7"/>
  <c r="AO128" i="7"/>
  <c r="AN129" i="7"/>
  <c r="AO129" i="7"/>
  <c r="AN130" i="7"/>
  <c r="AO130" i="7"/>
  <c r="AN131" i="7"/>
  <c r="AO131" i="7"/>
  <c r="AN132" i="7"/>
  <c r="AO132" i="7"/>
  <c r="AN133" i="7"/>
  <c r="AO133" i="7"/>
  <c r="AN134" i="7"/>
  <c r="AO134" i="7"/>
  <c r="AN135" i="7"/>
  <c r="AO135" i="7"/>
  <c r="AN136" i="7"/>
  <c r="AO136" i="7"/>
  <c r="B5" i="13"/>
  <c r="B6" i="13"/>
  <c r="E5" i="13"/>
  <c r="E6" i="13"/>
  <c r="B8" i="13"/>
  <c r="E8" i="13"/>
  <c r="AB147" i="9"/>
  <c r="AA147" i="9"/>
  <c r="Z147" i="9"/>
  <c r="Y147" i="9"/>
  <c r="X147" i="9"/>
  <c r="AB146" i="9"/>
  <c r="AA146" i="9"/>
  <c r="Z146" i="9"/>
  <c r="Y146" i="9"/>
  <c r="X146" i="9"/>
  <c r="AB145" i="9"/>
  <c r="AA145" i="9"/>
  <c r="Z145" i="9"/>
  <c r="Y145" i="9"/>
  <c r="X145" i="9"/>
  <c r="AB144" i="9"/>
  <c r="AA144" i="9"/>
  <c r="Z144" i="9"/>
  <c r="Y144" i="9"/>
  <c r="X144" i="9"/>
  <c r="AB143" i="9"/>
  <c r="AA143" i="9"/>
  <c r="Z143" i="9"/>
  <c r="Y143" i="9"/>
  <c r="X143" i="9"/>
  <c r="AB142" i="9"/>
  <c r="AA142" i="9"/>
  <c r="Z142" i="9"/>
  <c r="Y142" i="9"/>
  <c r="X142" i="9"/>
  <c r="AB141" i="9"/>
  <c r="AA141" i="9"/>
  <c r="Z141" i="9"/>
  <c r="Y141" i="9"/>
  <c r="X141" i="9"/>
  <c r="AB140" i="9"/>
  <c r="AA140" i="9"/>
  <c r="Z140" i="9"/>
  <c r="Y140" i="9"/>
  <c r="X140" i="9"/>
  <c r="AB139" i="9"/>
  <c r="AA139" i="9"/>
  <c r="Z139" i="9"/>
  <c r="Y139" i="9"/>
  <c r="X139" i="9"/>
  <c r="AB138" i="9"/>
  <c r="AA138" i="9"/>
  <c r="Z138" i="9"/>
  <c r="Y138" i="9"/>
  <c r="X138" i="9"/>
  <c r="AB137" i="9"/>
  <c r="AA137" i="9"/>
  <c r="Z137" i="9"/>
  <c r="Y137" i="9"/>
  <c r="X137" i="9"/>
  <c r="AB136" i="9"/>
  <c r="AA136" i="9"/>
  <c r="Z136" i="9"/>
  <c r="Y136" i="9"/>
  <c r="X136" i="9"/>
  <c r="AB135" i="9"/>
  <c r="AA135" i="9"/>
  <c r="Z135" i="9"/>
  <c r="Y135" i="9"/>
  <c r="X135" i="9"/>
  <c r="AB134" i="9"/>
  <c r="AA134" i="9"/>
  <c r="Z134" i="9"/>
  <c r="Y134" i="9"/>
  <c r="X134" i="9"/>
  <c r="AB133" i="9"/>
  <c r="AA133" i="9"/>
  <c r="Z133" i="9"/>
  <c r="Y133" i="9"/>
  <c r="X133" i="9"/>
  <c r="AB132" i="9"/>
  <c r="AA132" i="9"/>
  <c r="Z132" i="9"/>
  <c r="Y132" i="9"/>
  <c r="X132" i="9"/>
  <c r="AB131" i="9"/>
  <c r="AA131" i="9"/>
  <c r="Z131" i="9"/>
  <c r="Y131" i="9"/>
  <c r="X131" i="9"/>
  <c r="AB130" i="9"/>
  <c r="AA130" i="9"/>
  <c r="Z130" i="9"/>
  <c r="Y130" i="9"/>
  <c r="X130" i="9"/>
  <c r="AB129" i="9"/>
  <c r="AA129" i="9"/>
  <c r="Z129" i="9"/>
  <c r="Y129" i="9"/>
  <c r="X129" i="9"/>
  <c r="AB128" i="9"/>
  <c r="AA128" i="9"/>
  <c r="Z128" i="9"/>
  <c r="Y128" i="9"/>
  <c r="X128" i="9"/>
  <c r="AB127" i="9"/>
  <c r="AA127" i="9"/>
  <c r="Z127" i="9"/>
  <c r="Y127" i="9"/>
  <c r="X127" i="9"/>
  <c r="AB126" i="9"/>
  <c r="AA126" i="9"/>
  <c r="Z126" i="9"/>
  <c r="Y126" i="9"/>
  <c r="X126" i="9"/>
  <c r="AB125" i="9"/>
  <c r="AA125" i="9"/>
  <c r="Z125" i="9"/>
  <c r="Y125" i="9"/>
  <c r="X125" i="9"/>
  <c r="AB124" i="9"/>
  <c r="AA124" i="9"/>
  <c r="Z124" i="9"/>
  <c r="Y124" i="9"/>
  <c r="X124" i="9"/>
  <c r="AB123" i="9"/>
  <c r="AA123" i="9"/>
  <c r="Z123" i="9"/>
  <c r="Y123" i="9"/>
  <c r="X123" i="9"/>
  <c r="AB122" i="9"/>
  <c r="AA122" i="9"/>
  <c r="Z122" i="9"/>
  <c r="Y122" i="9"/>
  <c r="X122" i="9"/>
  <c r="AB121" i="9"/>
  <c r="AA121" i="9"/>
  <c r="Z121" i="9"/>
  <c r="Y121" i="9"/>
  <c r="X121" i="9"/>
  <c r="AB120" i="9"/>
  <c r="AA120" i="9"/>
  <c r="Z120" i="9"/>
  <c r="Y120" i="9"/>
  <c r="X120" i="9"/>
  <c r="AB119" i="9"/>
  <c r="AA119" i="9"/>
  <c r="Z119" i="9"/>
  <c r="Y119" i="9"/>
  <c r="X119" i="9"/>
  <c r="AB118" i="9"/>
  <c r="AA118" i="9"/>
  <c r="Z118" i="9"/>
  <c r="Y118" i="9"/>
  <c r="X118" i="9"/>
  <c r="AB117" i="9"/>
  <c r="AA117" i="9"/>
  <c r="Z117" i="9"/>
  <c r="Y117" i="9"/>
  <c r="X117" i="9"/>
  <c r="AB116" i="9"/>
  <c r="AA116" i="9"/>
  <c r="Z116" i="9"/>
  <c r="Y116" i="9"/>
  <c r="X116" i="9"/>
  <c r="AB115" i="9"/>
  <c r="AA115" i="9"/>
  <c r="Z115" i="9"/>
  <c r="Y115" i="9"/>
  <c r="X115" i="9"/>
  <c r="AB114" i="9"/>
  <c r="AA114" i="9"/>
  <c r="Z114" i="9"/>
  <c r="Y114" i="9"/>
  <c r="X114" i="9"/>
  <c r="AB113" i="9"/>
  <c r="AA113" i="9"/>
  <c r="Z113" i="9"/>
  <c r="Y113" i="9"/>
  <c r="X113" i="9"/>
  <c r="AB112" i="9"/>
  <c r="AA112" i="9"/>
  <c r="Z112" i="9"/>
  <c r="Y112" i="9"/>
  <c r="X112" i="9"/>
  <c r="AB111" i="9"/>
  <c r="AA111" i="9"/>
  <c r="Z111" i="9"/>
  <c r="Y111" i="9"/>
  <c r="X111" i="9"/>
  <c r="AB110" i="9"/>
  <c r="AA110" i="9"/>
  <c r="Z110" i="9"/>
  <c r="Y110" i="9"/>
  <c r="X110" i="9"/>
  <c r="AB109" i="9"/>
  <c r="AA109" i="9"/>
  <c r="Z109" i="9"/>
  <c r="Y109" i="9"/>
  <c r="X109" i="9"/>
  <c r="AB108" i="9"/>
  <c r="AA108" i="9"/>
  <c r="Z108" i="9"/>
  <c r="Y108" i="9"/>
  <c r="X108" i="9"/>
  <c r="AB107" i="9"/>
  <c r="AA107" i="9"/>
  <c r="Z107" i="9"/>
  <c r="Y107" i="9"/>
  <c r="X107" i="9"/>
  <c r="AB106" i="9"/>
  <c r="AA106" i="9"/>
  <c r="Z106" i="9"/>
  <c r="Y106" i="9"/>
  <c r="X106" i="9"/>
  <c r="AB105" i="9"/>
  <c r="AA105" i="9"/>
  <c r="Z105" i="9"/>
  <c r="Y105" i="9"/>
  <c r="X105" i="9"/>
  <c r="AB104" i="9"/>
  <c r="AA104" i="9"/>
  <c r="Z104" i="9"/>
  <c r="Y104" i="9"/>
  <c r="X104" i="9"/>
  <c r="AB103" i="9"/>
  <c r="AA103" i="9"/>
  <c r="Z103" i="9"/>
  <c r="Y103" i="9"/>
  <c r="X103" i="9"/>
  <c r="AB102" i="9"/>
  <c r="AA102" i="9"/>
  <c r="Z102" i="9"/>
  <c r="Y102" i="9"/>
  <c r="X102" i="9"/>
  <c r="AB101" i="9"/>
  <c r="AA101" i="9"/>
  <c r="Z101" i="9"/>
  <c r="Y101" i="9"/>
  <c r="X101" i="9"/>
  <c r="AB100" i="9"/>
  <c r="AA100" i="9"/>
  <c r="Z100" i="9"/>
  <c r="Y100" i="9"/>
  <c r="X100" i="9"/>
  <c r="AB99" i="9"/>
  <c r="AA99" i="9"/>
  <c r="Z99" i="9"/>
  <c r="Y99" i="9"/>
  <c r="X99" i="9"/>
  <c r="AB98" i="9"/>
  <c r="AA98" i="9"/>
  <c r="Z98" i="9"/>
  <c r="Y98" i="9"/>
  <c r="X98" i="9"/>
  <c r="AB97" i="9"/>
  <c r="AA97" i="9"/>
  <c r="Z97" i="9"/>
  <c r="Y97" i="9"/>
  <c r="X97" i="9"/>
  <c r="AB96" i="9"/>
  <c r="AA96" i="9"/>
  <c r="Z96" i="9"/>
  <c r="Y96" i="9"/>
  <c r="X96" i="9"/>
  <c r="AB95" i="9"/>
  <c r="AA95" i="9"/>
  <c r="Z95" i="9"/>
  <c r="Y95" i="9"/>
  <c r="X95" i="9"/>
  <c r="AB94" i="9"/>
  <c r="AA94" i="9"/>
  <c r="Z94" i="9"/>
  <c r="Y94" i="9"/>
  <c r="X94" i="9"/>
  <c r="AB93" i="9"/>
  <c r="AA93" i="9"/>
  <c r="Z93" i="9"/>
  <c r="Y93" i="9"/>
  <c r="X93" i="9"/>
  <c r="AB92" i="9"/>
  <c r="AA92" i="9"/>
  <c r="Z92" i="9"/>
  <c r="Y92" i="9"/>
  <c r="X92" i="9"/>
  <c r="AB91" i="9"/>
  <c r="AA91" i="9"/>
  <c r="Z91" i="9"/>
  <c r="Y91" i="9"/>
  <c r="X91" i="9"/>
  <c r="AB90" i="9"/>
  <c r="AA90" i="9"/>
  <c r="Z90" i="9"/>
  <c r="Y90" i="9"/>
  <c r="X90" i="9"/>
  <c r="AB89" i="9"/>
  <c r="AA89" i="9"/>
  <c r="Z89" i="9"/>
  <c r="Y89" i="9"/>
  <c r="X89" i="9"/>
  <c r="AB88" i="9"/>
  <c r="AA88" i="9"/>
  <c r="Z88" i="9"/>
  <c r="Y88" i="9"/>
  <c r="X88" i="9"/>
  <c r="AB87" i="9"/>
  <c r="AA87" i="9"/>
  <c r="Z87" i="9"/>
  <c r="Y87" i="9"/>
  <c r="X87" i="9"/>
  <c r="AB86" i="9"/>
  <c r="AA86" i="9"/>
  <c r="Z86" i="9"/>
  <c r="Y86" i="9"/>
  <c r="X86" i="9"/>
  <c r="AB70" i="9"/>
  <c r="AA70" i="9"/>
  <c r="Z70" i="9"/>
  <c r="Y70" i="9"/>
  <c r="X70" i="9"/>
  <c r="AB69" i="9"/>
  <c r="AA69" i="9"/>
  <c r="Z69" i="9"/>
  <c r="Y69" i="9"/>
  <c r="X69" i="9"/>
  <c r="AB68" i="9"/>
  <c r="AA68" i="9"/>
  <c r="Z68" i="9"/>
  <c r="Y68" i="9"/>
  <c r="X68" i="9"/>
  <c r="AB67" i="9"/>
  <c r="AA67" i="9"/>
  <c r="Z67" i="9"/>
  <c r="Y67" i="9"/>
  <c r="X67" i="9"/>
  <c r="AB66" i="9"/>
  <c r="AA66" i="9"/>
  <c r="Z66" i="9"/>
  <c r="Y66" i="9"/>
  <c r="X66" i="9"/>
  <c r="AB65" i="9"/>
  <c r="AA65" i="9"/>
  <c r="Z65" i="9"/>
  <c r="Y65" i="9"/>
  <c r="X65" i="9"/>
  <c r="AB64" i="9"/>
  <c r="AA64" i="9"/>
  <c r="Z64" i="9"/>
  <c r="Y64" i="9"/>
  <c r="X64" i="9"/>
  <c r="AB63" i="9"/>
  <c r="AA63" i="9"/>
  <c r="Z63" i="9"/>
  <c r="Y63" i="9"/>
  <c r="X63" i="9"/>
  <c r="AB62" i="9"/>
  <c r="AA62" i="9"/>
  <c r="Z62" i="9"/>
  <c r="Y62" i="9"/>
  <c r="X62" i="9"/>
  <c r="AB61" i="9"/>
  <c r="AA61" i="9"/>
  <c r="Z61" i="9"/>
  <c r="Y61" i="9"/>
  <c r="X61" i="9"/>
  <c r="AB60" i="9"/>
  <c r="AA60" i="9"/>
  <c r="Z60" i="9"/>
  <c r="Y60" i="9"/>
  <c r="X60" i="9"/>
  <c r="AB59" i="9"/>
  <c r="AA59" i="9"/>
  <c r="Z59" i="9"/>
  <c r="Y59" i="9"/>
  <c r="X59" i="9"/>
  <c r="AB58" i="9"/>
  <c r="AA58" i="9"/>
  <c r="Z58" i="9"/>
  <c r="Y58" i="9"/>
  <c r="X58" i="9"/>
  <c r="AB57" i="9"/>
  <c r="AA57" i="9"/>
  <c r="Z57" i="9"/>
  <c r="Y57" i="9"/>
  <c r="X57" i="9"/>
  <c r="AB56" i="9"/>
  <c r="AA56" i="9"/>
  <c r="Z56" i="9"/>
  <c r="Y56" i="9"/>
  <c r="X56" i="9"/>
  <c r="AB55" i="9"/>
  <c r="AA55" i="9"/>
  <c r="Z55" i="9"/>
  <c r="Y55" i="9"/>
  <c r="X55" i="9"/>
  <c r="AB54" i="9"/>
  <c r="AA54" i="9"/>
  <c r="Z54" i="9"/>
  <c r="Y54" i="9"/>
  <c r="X54" i="9"/>
  <c r="AB53" i="9"/>
  <c r="AA53" i="9"/>
  <c r="Z53" i="9"/>
  <c r="Y53" i="9"/>
  <c r="X53" i="9"/>
  <c r="AB52" i="9"/>
  <c r="AA52" i="9"/>
  <c r="Z52" i="9"/>
  <c r="Y52" i="9"/>
  <c r="X52" i="9"/>
  <c r="AB51" i="9"/>
  <c r="AA51" i="9"/>
  <c r="Z51" i="9"/>
  <c r="Y51" i="9"/>
  <c r="X51" i="9"/>
  <c r="AB50" i="9"/>
  <c r="AA50" i="9"/>
  <c r="Z50" i="9"/>
  <c r="Y50" i="9"/>
  <c r="X50" i="9"/>
  <c r="AB49" i="9"/>
  <c r="AA49" i="9"/>
  <c r="Z49" i="9"/>
  <c r="Y49" i="9"/>
  <c r="X49" i="9"/>
  <c r="AB48" i="9"/>
  <c r="AA48" i="9"/>
  <c r="Z48" i="9"/>
  <c r="Y48" i="9"/>
  <c r="X48" i="9"/>
  <c r="AB47" i="9"/>
  <c r="AA47" i="9"/>
  <c r="Z47" i="9"/>
  <c r="Y47" i="9"/>
  <c r="X47" i="9"/>
  <c r="AB46" i="9"/>
  <c r="AA46" i="9"/>
  <c r="Z46" i="9"/>
  <c r="Y46" i="9"/>
  <c r="X46" i="9"/>
  <c r="AB45" i="9"/>
  <c r="AA45" i="9"/>
  <c r="Z45" i="9"/>
  <c r="Y45" i="9"/>
  <c r="X45" i="9"/>
  <c r="AB44" i="9"/>
  <c r="AA44" i="9"/>
  <c r="Z44" i="9"/>
  <c r="Y44" i="9"/>
  <c r="X44" i="9"/>
  <c r="AB43" i="9"/>
  <c r="AA43" i="9"/>
  <c r="Z43" i="9"/>
  <c r="Y43" i="9"/>
  <c r="X43" i="9"/>
  <c r="AB42" i="9"/>
  <c r="AA42" i="9"/>
  <c r="Z42" i="9"/>
  <c r="Y42" i="9"/>
  <c r="X42" i="9"/>
  <c r="AB41" i="9"/>
  <c r="AA41" i="9"/>
  <c r="Z41" i="9"/>
  <c r="Y41" i="9"/>
  <c r="X41" i="9"/>
  <c r="AB40" i="9"/>
  <c r="AA40" i="9"/>
  <c r="Z40" i="9"/>
  <c r="Y40" i="9"/>
  <c r="X40" i="9"/>
  <c r="AB39" i="9"/>
  <c r="AA39" i="9"/>
  <c r="Z39" i="9"/>
  <c r="Y39" i="9"/>
  <c r="X39" i="9"/>
  <c r="AB38" i="9"/>
  <c r="AA38" i="9"/>
  <c r="Z38" i="9"/>
  <c r="Y38" i="9"/>
  <c r="X38" i="9"/>
  <c r="AB37" i="9"/>
  <c r="AA37" i="9"/>
  <c r="Z37" i="9"/>
  <c r="Y37" i="9"/>
  <c r="X37" i="9"/>
  <c r="AB36" i="9"/>
  <c r="AA36" i="9"/>
  <c r="Z36" i="9"/>
  <c r="Y36" i="9"/>
  <c r="X36" i="9"/>
  <c r="AB35" i="9"/>
  <c r="AA35" i="9"/>
  <c r="Z35" i="9"/>
  <c r="Y35" i="9"/>
  <c r="X35" i="9"/>
  <c r="AB34" i="9"/>
  <c r="AA34" i="9"/>
  <c r="Z34" i="9"/>
  <c r="Y34" i="9"/>
  <c r="X34" i="9"/>
  <c r="AB33" i="9"/>
  <c r="AA33" i="9"/>
  <c r="Z33" i="9"/>
  <c r="Y33" i="9"/>
  <c r="X33" i="9"/>
  <c r="AB32" i="9"/>
  <c r="AA32" i="9"/>
  <c r="Z32" i="9"/>
  <c r="Y32" i="9"/>
  <c r="X32" i="9"/>
  <c r="AB31" i="9"/>
  <c r="AA31" i="9"/>
  <c r="Z31" i="9"/>
  <c r="Y31" i="9"/>
  <c r="X31" i="9"/>
  <c r="AB30" i="9"/>
  <c r="AA30" i="9"/>
  <c r="Z30" i="9"/>
  <c r="Y30" i="9"/>
  <c r="X30" i="9"/>
  <c r="AB29" i="9"/>
  <c r="AA29" i="9"/>
  <c r="Z29" i="9"/>
  <c r="Y29" i="9"/>
  <c r="X29" i="9"/>
  <c r="AC29" i="9"/>
  <c r="AB28" i="9"/>
  <c r="AA28" i="9"/>
  <c r="AF28" i="9"/>
  <c r="Z28" i="9"/>
  <c r="Y28" i="9"/>
  <c r="AD28" i="9"/>
  <c r="X28" i="9"/>
  <c r="AB27" i="9"/>
  <c r="AG27" i="9"/>
  <c r="AA27" i="9"/>
  <c r="Z27" i="9"/>
  <c r="AE27" i="9"/>
  <c r="Y27" i="9"/>
  <c r="X27" i="9"/>
  <c r="AC27" i="9"/>
  <c r="AB26" i="9"/>
  <c r="AA26" i="9"/>
  <c r="AF26" i="9"/>
  <c r="Z26" i="9"/>
  <c r="Y26" i="9"/>
  <c r="AD26" i="9"/>
  <c r="X26" i="9"/>
  <c r="AB25" i="9"/>
  <c r="AG25" i="9"/>
  <c r="AA25" i="9"/>
  <c r="Z25" i="9"/>
  <c r="AE25" i="9"/>
  <c r="Y25" i="9"/>
  <c r="X25" i="9"/>
  <c r="AC25" i="9"/>
  <c r="AB24" i="9"/>
  <c r="AA24" i="9"/>
  <c r="AF24" i="9"/>
  <c r="Z24" i="9"/>
  <c r="Y24" i="9"/>
  <c r="AD24" i="9"/>
  <c r="X24" i="9"/>
  <c r="AP19" i="9"/>
  <c r="AB23" i="9"/>
  <c r="AP18" i="9"/>
  <c r="AA23" i="9"/>
  <c r="AP17" i="9"/>
  <c r="Z23" i="9"/>
  <c r="AB22" i="9"/>
  <c r="AA22" i="9"/>
  <c r="Z22" i="9"/>
  <c r="AP16" i="9"/>
  <c r="Y23" i="9"/>
  <c r="AP15" i="9"/>
  <c r="X23" i="9"/>
  <c r="AB21" i="9"/>
  <c r="AA21" i="9"/>
  <c r="Z21" i="9"/>
  <c r="Y21" i="9"/>
  <c r="AB20" i="9"/>
  <c r="AA20" i="9"/>
  <c r="Z20" i="9"/>
  <c r="AB19" i="9"/>
  <c r="AA19" i="9"/>
  <c r="Z19" i="9"/>
  <c r="AB18" i="9"/>
  <c r="AA18" i="9"/>
  <c r="Z18" i="9"/>
  <c r="Y18" i="9"/>
  <c r="W151" i="8"/>
  <c r="V151" i="8"/>
  <c r="U151" i="8"/>
  <c r="T151" i="8"/>
  <c r="W150" i="8"/>
  <c r="V150" i="8"/>
  <c r="U150" i="8"/>
  <c r="T150" i="8"/>
  <c r="W149" i="8"/>
  <c r="V149" i="8"/>
  <c r="U149" i="8"/>
  <c r="T149" i="8"/>
  <c r="W148" i="8"/>
  <c r="V148" i="8"/>
  <c r="U148" i="8"/>
  <c r="T148" i="8"/>
  <c r="W147" i="8"/>
  <c r="V147" i="8"/>
  <c r="U147" i="8"/>
  <c r="T147" i="8"/>
  <c r="W146" i="8"/>
  <c r="V146" i="8"/>
  <c r="U146" i="8"/>
  <c r="T146" i="8"/>
  <c r="W145" i="8"/>
  <c r="V145" i="8"/>
  <c r="U145" i="8"/>
  <c r="T145" i="8"/>
  <c r="W144" i="8"/>
  <c r="V144" i="8"/>
  <c r="U144" i="8"/>
  <c r="T144" i="8"/>
  <c r="W143" i="8"/>
  <c r="V143" i="8"/>
  <c r="U143" i="8"/>
  <c r="T143" i="8"/>
  <c r="W142" i="8"/>
  <c r="V142" i="8"/>
  <c r="U142" i="8"/>
  <c r="T142" i="8"/>
  <c r="W141" i="8"/>
  <c r="V141" i="8"/>
  <c r="U141" i="8"/>
  <c r="T141" i="8"/>
  <c r="W140" i="8"/>
  <c r="V140" i="8"/>
  <c r="U140" i="8"/>
  <c r="T140" i="8"/>
  <c r="W139" i="8"/>
  <c r="V139" i="8"/>
  <c r="U139" i="8"/>
  <c r="T139" i="8"/>
  <c r="W138" i="8"/>
  <c r="V138" i="8"/>
  <c r="U138" i="8"/>
  <c r="T138" i="8"/>
  <c r="W137" i="8"/>
  <c r="V137" i="8"/>
  <c r="U137" i="8"/>
  <c r="T137" i="8"/>
  <c r="W136" i="8"/>
  <c r="V136" i="8"/>
  <c r="U136" i="8"/>
  <c r="T136" i="8"/>
  <c r="W135" i="8"/>
  <c r="V135" i="8"/>
  <c r="U135" i="8"/>
  <c r="T135" i="8"/>
  <c r="W134" i="8"/>
  <c r="V134" i="8"/>
  <c r="U134" i="8"/>
  <c r="T134" i="8"/>
  <c r="W133" i="8"/>
  <c r="V133" i="8"/>
  <c r="U133" i="8"/>
  <c r="T133" i="8"/>
  <c r="W132" i="8"/>
  <c r="V132" i="8"/>
  <c r="U132" i="8"/>
  <c r="T132" i="8"/>
  <c r="W131" i="8"/>
  <c r="V131" i="8"/>
  <c r="U131" i="8"/>
  <c r="T131" i="8"/>
  <c r="W130" i="8"/>
  <c r="V130" i="8"/>
  <c r="U130" i="8"/>
  <c r="T130" i="8"/>
  <c r="W129" i="8"/>
  <c r="V129" i="8"/>
  <c r="U129" i="8"/>
  <c r="T129" i="8"/>
  <c r="W128" i="8"/>
  <c r="V128" i="8"/>
  <c r="U128" i="8"/>
  <c r="T128" i="8"/>
  <c r="W127" i="8"/>
  <c r="V127" i="8"/>
  <c r="U127" i="8"/>
  <c r="T127" i="8"/>
  <c r="W126" i="8"/>
  <c r="V126" i="8"/>
  <c r="U126" i="8"/>
  <c r="T126" i="8"/>
  <c r="W125" i="8"/>
  <c r="V125" i="8"/>
  <c r="U125" i="8"/>
  <c r="T125" i="8"/>
  <c r="W124" i="8"/>
  <c r="V124" i="8"/>
  <c r="U124" i="8"/>
  <c r="T124" i="8"/>
  <c r="W123" i="8"/>
  <c r="V123" i="8"/>
  <c r="U123" i="8"/>
  <c r="T123" i="8"/>
  <c r="W122" i="8"/>
  <c r="V122" i="8"/>
  <c r="U122" i="8"/>
  <c r="T122" i="8"/>
  <c r="W121" i="8"/>
  <c r="V121" i="8"/>
  <c r="U121" i="8"/>
  <c r="T121" i="8"/>
  <c r="W120" i="8"/>
  <c r="V120" i="8"/>
  <c r="U120" i="8"/>
  <c r="T120" i="8"/>
  <c r="W119" i="8"/>
  <c r="V119" i="8"/>
  <c r="U119" i="8"/>
  <c r="T119" i="8"/>
  <c r="W118" i="8"/>
  <c r="V118" i="8"/>
  <c r="U118" i="8"/>
  <c r="T118" i="8"/>
  <c r="W117" i="8"/>
  <c r="V117" i="8"/>
  <c r="U117" i="8"/>
  <c r="T117" i="8"/>
  <c r="W116" i="8"/>
  <c r="V116" i="8"/>
  <c r="U116" i="8"/>
  <c r="T116" i="8"/>
  <c r="W115" i="8"/>
  <c r="V115" i="8"/>
  <c r="U115" i="8"/>
  <c r="T115" i="8"/>
  <c r="W114" i="8"/>
  <c r="V114" i="8"/>
  <c r="U114" i="8"/>
  <c r="T114" i="8"/>
  <c r="W113" i="8"/>
  <c r="V113" i="8"/>
  <c r="U113" i="8"/>
  <c r="T113" i="8"/>
  <c r="W112" i="8"/>
  <c r="V112" i="8"/>
  <c r="U112" i="8"/>
  <c r="T112" i="8"/>
  <c r="W111" i="8"/>
  <c r="V111" i="8"/>
  <c r="U111" i="8"/>
  <c r="T111" i="8"/>
  <c r="W110" i="8"/>
  <c r="V110" i="8"/>
  <c r="U110" i="8"/>
  <c r="T110" i="8"/>
  <c r="W109" i="8"/>
  <c r="V109" i="8"/>
  <c r="U109" i="8"/>
  <c r="T109" i="8"/>
  <c r="W108" i="8"/>
  <c r="V108" i="8"/>
  <c r="U108" i="8"/>
  <c r="T108" i="8"/>
  <c r="W107" i="8"/>
  <c r="V107" i="8"/>
  <c r="U107" i="8"/>
  <c r="T107" i="8"/>
  <c r="W106" i="8"/>
  <c r="V106" i="8"/>
  <c r="U106" i="8"/>
  <c r="T106" i="8"/>
  <c r="W105" i="8"/>
  <c r="V105" i="8"/>
  <c r="U105" i="8"/>
  <c r="T105" i="8"/>
  <c r="W104" i="8"/>
  <c r="V104" i="8"/>
  <c r="U104" i="8"/>
  <c r="T104" i="8"/>
  <c r="W103" i="8"/>
  <c r="V103" i="8"/>
  <c r="U103" i="8"/>
  <c r="T103" i="8"/>
  <c r="W102" i="8"/>
  <c r="V102" i="8"/>
  <c r="U102" i="8"/>
  <c r="T102" i="8"/>
  <c r="W101" i="8"/>
  <c r="V101" i="8"/>
  <c r="U101" i="8"/>
  <c r="T101" i="8"/>
  <c r="W100" i="8"/>
  <c r="V100" i="8"/>
  <c r="U100" i="8"/>
  <c r="T100" i="8"/>
  <c r="W99" i="8"/>
  <c r="V99" i="8"/>
  <c r="U99" i="8"/>
  <c r="T99" i="8"/>
  <c r="W98" i="8"/>
  <c r="V98" i="8"/>
  <c r="U98" i="8"/>
  <c r="T98" i="8"/>
  <c r="W97" i="8"/>
  <c r="V97" i="8"/>
  <c r="U97" i="8"/>
  <c r="T97" i="8"/>
  <c r="W96" i="8"/>
  <c r="V96" i="8"/>
  <c r="U96" i="8"/>
  <c r="T96" i="8"/>
  <c r="W95" i="8"/>
  <c r="V95" i="8"/>
  <c r="U95" i="8"/>
  <c r="T95" i="8"/>
  <c r="W94" i="8"/>
  <c r="V94" i="8"/>
  <c r="U94" i="8"/>
  <c r="T94" i="8"/>
  <c r="W93" i="8"/>
  <c r="V93" i="8"/>
  <c r="U93" i="8"/>
  <c r="T93" i="8"/>
  <c r="W92" i="8"/>
  <c r="V92" i="8"/>
  <c r="U92" i="8"/>
  <c r="T92" i="8"/>
  <c r="W91" i="8"/>
  <c r="V91" i="8"/>
  <c r="U91" i="8"/>
  <c r="T91" i="8"/>
  <c r="W90" i="8"/>
  <c r="V90" i="8"/>
  <c r="U90" i="8"/>
  <c r="T90" i="8"/>
  <c r="W89" i="8"/>
  <c r="V89" i="8"/>
  <c r="U89" i="8"/>
  <c r="T89" i="8"/>
  <c r="W88" i="8"/>
  <c r="V88" i="8"/>
  <c r="U88" i="8"/>
  <c r="T88" i="8"/>
  <c r="W87" i="8"/>
  <c r="V87" i="8"/>
  <c r="U87" i="8"/>
  <c r="T87" i="8"/>
  <c r="W86" i="8"/>
  <c r="V86" i="8"/>
  <c r="U86" i="8"/>
  <c r="T86" i="8"/>
  <c r="W85" i="8"/>
  <c r="V85" i="8"/>
  <c r="U85" i="8"/>
  <c r="T85" i="8"/>
  <c r="W83" i="8"/>
  <c r="V83" i="8"/>
  <c r="U83" i="8"/>
  <c r="T83" i="8"/>
  <c r="W68" i="8"/>
  <c r="V68" i="8"/>
  <c r="U68" i="8"/>
  <c r="T68" i="8"/>
  <c r="W67" i="8"/>
  <c r="V67" i="8"/>
  <c r="U67" i="8"/>
  <c r="T67" i="8"/>
  <c r="W66" i="8"/>
  <c r="V66" i="8"/>
  <c r="U66" i="8"/>
  <c r="T66" i="8"/>
  <c r="W65" i="8"/>
  <c r="V65" i="8"/>
  <c r="U65" i="8"/>
  <c r="T65" i="8"/>
  <c r="W64" i="8"/>
  <c r="V64" i="8"/>
  <c r="U64" i="8"/>
  <c r="T64" i="8"/>
  <c r="W63" i="8"/>
  <c r="V63" i="8"/>
  <c r="U63" i="8"/>
  <c r="T63" i="8"/>
  <c r="W62" i="8"/>
  <c r="V62" i="8"/>
  <c r="U62" i="8"/>
  <c r="T62" i="8"/>
  <c r="W61" i="8"/>
  <c r="V61" i="8"/>
  <c r="U61" i="8"/>
  <c r="T61" i="8"/>
  <c r="W60" i="8"/>
  <c r="V60" i="8"/>
  <c r="U60" i="8"/>
  <c r="T60" i="8"/>
  <c r="W59" i="8"/>
  <c r="V59" i="8"/>
  <c r="U59" i="8"/>
  <c r="T59" i="8"/>
  <c r="W58" i="8"/>
  <c r="V58" i="8"/>
  <c r="U58" i="8"/>
  <c r="T58" i="8"/>
  <c r="W57" i="8"/>
  <c r="V57" i="8"/>
  <c r="U57" i="8"/>
  <c r="T57" i="8"/>
  <c r="W56" i="8"/>
  <c r="V56" i="8"/>
  <c r="U56" i="8"/>
  <c r="T56" i="8"/>
  <c r="W55" i="8"/>
  <c r="V55" i="8"/>
  <c r="U55" i="8"/>
  <c r="T55" i="8"/>
  <c r="W54" i="8"/>
  <c r="V54" i="8"/>
  <c r="U54" i="8"/>
  <c r="T54" i="8"/>
  <c r="W53" i="8"/>
  <c r="V53" i="8"/>
  <c r="U53" i="8"/>
  <c r="T53" i="8"/>
  <c r="W52" i="8"/>
  <c r="V52" i="8"/>
  <c r="U52" i="8"/>
  <c r="T52" i="8"/>
  <c r="W51" i="8"/>
  <c r="V51" i="8"/>
  <c r="U51" i="8"/>
  <c r="T51" i="8"/>
  <c r="W50" i="8"/>
  <c r="V50" i="8"/>
  <c r="U50" i="8"/>
  <c r="T50" i="8"/>
  <c r="W49" i="8"/>
  <c r="V49" i="8"/>
  <c r="U49" i="8"/>
  <c r="T49" i="8"/>
  <c r="W48" i="8"/>
  <c r="V48" i="8"/>
  <c r="U48" i="8"/>
  <c r="T48" i="8"/>
  <c r="W47" i="8"/>
  <c r="V47" i="8"/>
  <c r="U47" i="8"/>
  <c r="T47" i="8"/>
  <c r="W46" i="8"/>
  <c r="V46" i="8"/>
  <c r="U46" i="8"/>
  <c r="T46" i="8"/>
  <c r="W45" i="8"/>
  <c r="V45" i="8"/>
  <c r="U45" i="8"/>
  <c r="T45" i="8"/>
  <c r="W44" i="8"/>
  <c r="V44" i="8"/>
  <c r="U44" i="8"/>
  <c r="T44" i="8"/>
  <c r="W43" i="8"/>
  <c r="V43" i="8"/>
  <c r="U43" i="8"/>
  <c r="T43" i="8"/>
  <c r="W42" i="8"/>
  <c r="V42" i="8"/>
  <c r="U42" i="8"/>
  <c r="T42" i="8"/>
  <c r="W41" i="8"/>
  <c r="V41" i="8"/>
  <c r="U41" i="8"/>
  <c r="T41" i="8"/>
  <c r="W40" i="8"/>
  <c r="V40" i="8"/>
  <c r="U40" i="8"/>
  <c r="T40" i="8"/>
  <c r="W39" i="8"/>
  <c r="V39" i="8"/>
  <c r="U39" i="8"/>
  <c r="T39" i="8"/>
  <c r="W38" i="8"/>
  <c r="V38" i="8"/>
  <c r="U38" i="8"/>
  <c r="T38" i="8"/>
  <c r="W37" i="8"/>
  <c r="V37" i="8"/>
  <c r="U37" i="8"/>
  <c r="T37" i="8"/>
  <c r="W36" i="8"/>
  <c r="V36" i="8"/>
  <c r="U36" i="8"/>
  <c r="T36" i="8"/>
  <c r="W35" i="8"/>
  <c r="V35" i="8"/>
  <c r="U35" i="8"/>
  <c r="T35" i="8"/>
  <c r="W34" i="8"/>
  <c r="V34" i="8"/>
  <c r="U34" i="8"/>
  <c r="T34" i="8"/>
  <c r="W33" i="8"/>
  <c r="V33" i="8"/>
  <c r="U33" i="8"/>
  <c r="T33" i="8"/>
  <c r="W32" i="8"/>
  <c r="V32" i="8"/>
  <c r="U32" i="8"/>
  <c r="T32" i="8"/>
  <c r="W31" i="8"/>
  <c r="V31" i="8"/>
  <c r="U31" i="8"/>
  <c r="T31" i="8"/>
  <c r="W30" i="8"/>
  <c r="V30" i="8"/>
  <c r="U30" i="8"/>
  <c r="T30" i="8"/>
  <c r="W29" i="8"/>
  <c r="V29" i="8"/>
  <c r="U29" i="8"/>
  <c r="T29" i="8"/>
  <c r="W28" i="8"/>
  <c r="V28" i="8"/>
  <c r="U28" i="8"/>
  <c r="T28" i="8"/>
  <c r="W27" i="8"/>
  <c r="V27" i="8"/>
  <c r="U27" i="8"/>
  <c r="T27" i="8"/>
  <c r="W26" i="8"/>
  <c r="V26" i="8"/>
  <c r="U26" i="8"/>
  <c r="T26" i="8"/>
  <c r="AJ18" i="8"/>
  <c r="W22" i="8"/>
  <c r="AJ17" i="8"/>
  <c r="V22" i="8"/>
  <c r="AJ16" i="8"/>
  <c r="U22" i="8"/>
  <c r="AJ15" i="8"/>
  <c r="T22" i="8"/>
  <c r="W20" i="8"/>
  <c r="U20" i="8"/>
  <c r="T20" i="8"/>
  <c r="W19" i="8"/>
  <c r="U19" i="8"/>
  <c r="W18" i="8"/>
  <c r="U18" i="8"/>
  <c r="T18" i="8"/>
  <c r="W17" i="8"/>
  <c r="U17" i="8"/>
  <c r="S136" i="7"/>
  <c r="V136" i="7"/>
  <c r="R136" i="7"/>
  <c r="S135" i="7"/>
  <c r="V135" i="7"/>
  <c r="R135" i="7"/>
  <c r="S134" i="7"/>
  <c r="V134" i="7"/>
  <c r="R134" i="7"/>
  <c r="S133" i="7"/>
  <c r="V133" i="7"/>
  <c r="R133" i="7"/>
  <c r="S132" i="7"/>
  <c r="V132" i="7"/>
  <c r="R132" i="7"/>
  <c r="S131" i="7"/>
  <c r="V131" i="7"/>
  <c r="R131" i="7"/>
  <c r="S130" i="7"/>
  <c r="V130" i="7"/>
  <c r="R130" i="7"/>
  <c r="S129" i="7"/>
  <c r="V129" i="7"/>
  <c r="R129" i="7"/>
  <c r="S128" i="7"/>
  <c r="V128" i="7"/>
  <c r="R128" i="7"/>
  <c r="S127" i="7"/>
  <c r="V127" i="7"/>
  <c r="R127" i="7"/>
  <c r="S126" i="7"/>
  <c r="V126" i="7"/>
  <c r="R126" i="7"/>
  <c r="S125" i="7"/>
  <c r="V125" i="7"/>
  <c r="R125" i="7"/>
  <c r="S124" i="7"/>
  <c r="V124" i="7"/>
  <c r="R124" i="7"/>
  <c r="S123" i="7"/>
  <c r="V123" i="7"/>
  <c r="R123" i="7"/>
  <c r="S122" i="7"/>
  <c r="V122" i="7"/>
  <c r="R122" i="7"/>
  <c r="S121" i="7"/>
  <c r="V121" i="7"/>
  <c r="R121" i="7"/>
  <c r="S120" i="7"/>
  <c r="V120" i="7"/>
  <c r="R120" i="7"/>
  <c r="S119" i="7"/>
  <c r="V119" i="7"/>
  <c r="R119" i="7"/>
  <c r="S118" i="7"/>
  <c r="V118" i="7"/>
  <c r="R118" i="7"/>
  <c r="S117" i="7"/>
  <c r="V117" i="7"/>
  <c r="R117" i="7"/>
  <c r="S116" i="7"/>
  <c r="V116" i="7"/>
  <c r="R116" i="7"/>
  <c r="S115" i="7"/>
  <c r="V115" i="7"/>
  <c r="R115" i="7"/>
  <c r="S114" i="7"/>
  <c r="V114" i="7"/>
  <c r="R114" i="7"/>
  <c r="S113" i="7"/>
  <c r="V113" i="7"/>
  <c r="R113" i="7"/>
  <c r="S112" i="7"/>
  <c r="V112" i="7"/>
  <c r="R112" i="7"/>
  <c r="S111" i="7"/>
  <c r="V111" i="7"/>
  <c r="R111" i="7"/>
  <c r="S110" i="7"/>
  <c r="V110" i="7"/>
  <c r="R110" i="7"/>
  <c r="S109" i="7"/>
  <c r="V109" i="7"/>
  <c r="R109" i="7"/>
  <c r="S108" i="7"/>
  <c r="V108" i="7"/>
  <c r="R108" i="7"/>
  <c r="S107" i="7"/>
  <c r="V107" i="7"/>
  <c r="R107" i="7"/>
  <c r="S106" i="7"/>
  <c r="V106" i="7"/>
  <c r="R106" i="7"/>
  <c r="S105" i="7"/>
  <c r="V105" i="7"/>
  <c r="R105" i="7"/>
  <c r="S104" i="7"/>
  <c r="V104" i="7"/>
  <c r="R104" i="7"/>
  <c r="S103" i="7"/>
  <c r="V103" i="7"/>
  <c r="R103" i="7"/>
  <c r="S102" i="7"/>
  <c r="V102" i="7"/>
  <c r="R102" i="7"/>
  <c r="S101" i="7"/>
  <c r="V101" i="7"/>
  <c r="R101" i="7"/>
  <c r="S100" i="7"/>
  <c r="V100" i="7"/>
  <c r="R100" i="7"/>
  <c r="S99" i="7"/>
  <c r="V99" i="7"/>
  <c r="R99" i="7"/>
  <c r="S98" i="7"/>
  <c r="V98" i="7"/>
  <c r="R98" i="7"/>
  <c r="S97" i="7"/>
  <c r="V97" i="7"/>
  <c r="R97" i="7"/>
  <c r="S96" i="7"/>
  <c r="V96" i="7"/>
  <c r="R96" i="7"/>
  <c r="S95" i="7"/>
  <c r="V95" i="7"/>
  <c r="R95" i="7"/>
  <c r="S94" i="7"/>
  <c r="V94" i="7"/>
  <c r="R94" i="7"/>
  <c r="S93" i="7"/>
  <c r="V93" i="7"/>
  <c r="R93" i="7"/>
  <c r="S92" i="7"/>
  <c r="V92" i="7"/>
  <c r="R92" i="7"/>
  <c r="S91" i="7"/>
  <c r="V91" i="7"/>
  <c r="R91" i="7"/>
  <c r="S90" i="7"/>
  <c r="V90" i="7"/>
  <c r="R90" i="7"/>
  <c r="S89" i="7"/>
  <c r="V89" i="7"/>
  <c r="R89" i="7"/>
  <c r="S88" i="7"/>
  <c r="V88" i="7"/>
  <c r="R88" i="7"/>
  <c r="S87" i="7"/>
  <c r="V87" i="7"/>
  <c r="R87" i="7"/>
  <c r="S86" i="7"/>
  <c r="V86" i="7"/>
  <c r="R86" i="7"/>
  <c r="S85" i="7"/>
  <c r="V85" i="7"/>
  <c r="R85" i="7"/>
  <c r="S84" i="7"/>
  <c r="V84" i="7"/>
  <c r="R84" i="7"/>
  <c r="S83" i="7"/>
  <c r="V83" i="7"/>
  <c r="R83" i="7"/>
  <c r="S82" i="7"/>
  <c r="V82" i="7"/>
  <c r="R82" i="7"/>
  <c r="S81" i="7"/>
  <c r="V81" i="7"/>
  <c r="R81" i="7"/>
  <c r="S80" i="7"/>
  <c r="V80" i="7"/>
  <c r="R80" i="7"/>
  <c r="S79" i="7"/>
  <c r="V79" i="7"/>
  <c r="R79" i="7"/>
  <c r="S72" i="7"/>
  <c r="V72" i="7"/>
  <c r="R72" i="7"/>
  <c r="S71" i="7"/>
  <c r="V71" i="7"/>
  <c r="R71" i="7"/>
  <c r="S70" i="7"/>
  <c r="V70" i="7"/>
  <c r="R70" i="7"/>
  <c r="S69" i="7"/>
  <c r="V69" i="7"/>
  <c r="R69" i="7"/>
  <c r="S68" i="7"/>
  <c r="V68" i="7"/>
  <c r="R68" i="7"/>
  <c r="S67" i="7"/>
  <c r="V67" i="7"/>
  <c r="R67" i="7"/>
  <c r="S66" i="7"/>
  <c r="V66" i="7"/>
  <c r="R66" i="7"/>
  <c r="S65" i="7"/>
  <c r="V65" i="7"/>
  <c r="R65" i="7"/>
  <c r="S64" i="7"/>
  <c r="V64" i="7"/>
  <c r="R64" i="7"/>
  <c r="S63" i="7"/>
  <c r="V63" i="7"/>
  <c r="R63" i="7"/>
  <c r="S62" i="7"/>
  <c r="V62" i="7"/>
  <c r="R62" i="7"/>
  <c r="S61" i="7"/>
  <c r="V61" i="7"/>
  <c r="R61" i="7"/>
  <c r="S60" i="7"/>
  <c r="V60" i="7"/>
  <c r="R60" i="7"/>
  <c r="S59" i="7"/>
  <c r="V59" i="7"/>
  <c r="R59" i="7"/>
  <c r="S58" i="7"/>
  <c r="V58" i="7"/>
  <c r="R58" i="7"/>
  <c r="S57" i="7"/>
  <c r="V57" i="7"/>
  <c r="R57" i="7"/>
  <c r="S56" i="7"/>
  <c r="V56" i="7"/>
  <c r="R56" i="7"/>
  <c r="S55" i="7"/>
  <c r="V55" i="7"/>
  <c r="R55" i="7"/>
  <c r="S54" i="7"/>
  <c r="V54" i="7"/>
  <c r="R54" i="7"/>
  <c r="S53" i="7"/>
  <c r="V53" i="7"/>
  <c r="R53" i="7"/>
  <c r="S52" i="7"/>
  <c r="V52" i="7"/>
  <c r="R52" i="7"/>
  <c r="S51" i="7"/>
  <c r="V51" i="7"/>
  <c r="R51" i="7"/>
  <c r="S50" i="7"/>
  <c r="V50" i="7"/>
  <c r="R50" i="7"/>
  <c r="S49" i="7"/>
  <c r="V49" i="7"/>
  <c r="R49" i="7"/>
  <c r="S48" i="7"/>
  <c r="V48" i="7"/>
  <c r="R48" i="7"/>
  <c r="S47" i="7"/>
  <c r="V47" i="7"/>
  <c r="R47" i="7"/>
  <c r="S46" i="7"/>
  <c r="V46" i="7"/>
  <c r="R46" i="7"/>
  <c r="S45" i="7"/>
  <c r="V45" i="7"/>
  <c r="R45" i="7"/>
  <c r="S44" i="7"/>
  <c r="V44" i="7"/>
  <c r="R44" i="7"/>
  <c r="S43" i="7"/>
  <c r="V43" i="7"/>
  <c r="R43" i="7"/>
  <c r="S42" i="7"/>
  <c r="V42" i="7"/>
  <c r="R42" i="7"/>
  <c r="S41" i="7"/>
  <c r="V41" i="7"/>
  <c r="R41" i="7"/>
  <c r="AC12" i="7"/>
  <c r="S30" i="7"/>
  <c r="S40" i="7"/>
  <c r="V40" i="7"/>
  <c r="AC11" i="7"/>
  <c r="R29" i="7"/>
  <c r="R40" i="7"/>
  <c r="AC10" i="7"/>
  <c r="Q30" i="7"/>
  <c r="S39" i="7"/>
  <c r="R39" i="7"/>
  <c r="U39" i="7"/>
  <c r="Q39" i="7"/>
  <c r="S38" i="7"/>
  <c r="V38" i="7"/>
  <c r="R38" i="7"/>
  <c r="S37" i="7"/>
  <c r="R37" i="7"/>
  <c r="U37" i="7"/>
  <c r="Q37" i="7"/>
  <c r="S36" i="7"/>
  <c r="V36" i="7"/>
  <c r="R36" i="7"/>
  <c r="U36" i="7"/>
  <c r="S35" i="7"/>
  <c r="R35" i="7"/>
  <c r="U35" i="7"/>
  <c r="Q35" i="7"/>
  <c r="S34" i="7"/>
  <c r="S33" i="7"/>
  <c r="Q33" i="7"/>
  <c r="R32" i="7"/>
  <c r="R31" i="7"/>
  <c r="R30" i="7"/>
  <c r="AQ20" i="9"/>
  <c r="AC24" i="9"/>
  <c r="AE24" i="9"/>
  <c r="AG24" i="9"/>
  <c r="AD25" i="9"/>
  <c r="AF25" i="9"/>
  <c r="AC26" i="9"/>
  <c r="AE26" i="9"/>
  <c r="AG26" i="9"/>
  <c r="AD27" i="9"/>
  <c r="AF27" i="9"/>
  <c r="AC28" i="9"/>
  <c r="AE28" i="9"/>
  <c r="AG28" i="9"/>
  <c r="AD29" i="9"/>
  <c r="AE29" i="9"/>
  <c r="AF29" i="9"/>
  <c r="AG29" i="9"/>
  <c r="AC30" i="9"/>
  <c r="AD30" i="9"/>
  <c r="AE30" i="9"/>
  <c r="AF30" i="9"/>
  <c r="AG30" i="9"/>
  <c r="AC31" i="9"/>
  <c r="AD31" i="9"/>
  <c r="AE31" i="9"/>
  <c r="AF31" i="9"/>
  <c r="AG31" i="9"/>
  <c r="AC32" i="9"/>
  <c r="AD32" i="9"/>
  <c r="AE32" i="9"/>
  <c r="AF32" i="9"/>
  <c r="AG32" i="9"/>
  <c r="AC33" i="9"/>
  <c r="AD33" i="9"/>
  <c r="AE33" i="9"/>
  <c r="AF33" i="9"/>
  <c r="AG33" i="9"/>
  <c r="AC34" i="9"/>
  <c r="AD34" i="9"/>
  <c r="AE34" i="9"/>
  <c r="AF34" i="9"/>
  <c r="AG34" i="9"/>
  <c r="AC35" i="9"/>
  <c r="AD35" i="9"/>
  <c r="AE35" i="9"/>
  <c r="AF35" i="9"/>
  <c r="AG35" i="9"/>
  <c r="AC36" i="9"/>
  <c r="AD36" i="9"/>
  <c r="AE36" i="9"/>
  <c r="AF36" i="9"/>
  <c r="AG36" i="9"/>
  <c r="AC37" i="9"/>
  <c r="AD37" i="9"/>
  <c r="AE37" i="9"/>
  <c r="AF37" i="9"/>
  <c r="AG37" i="9"/>
  <c r="AC38" i="9"/>
  <c r="AD38" i="9"/>
  <c r="AE38" i="9"/>
  <c r="AF38" i="9"/>
  <c r="AG38" i="9"/>
  <c r="AC39" i="9"/>
  <c r="AD39" i="9"/>
  <c r="AE39" i="9"/>
  <c r="AF39" i="9"/>
  <c r="AG39" i="9"/>
  <c r="AC40" i="9"/>
  <c r="AD40" i="9"/>
  <c r="AE40" i="9"/>
  <c r="AF40" i="9"/>
  <c r="AG40" i="9"/>
  <c r="AC41" i="9"/>
  <c r="AD41" i="9"/>
  <c r="AE41" i="9"/>
  <c r="AF41" i="9"/>
  <c r="AG41" i="9"/>
  <c r="AC42" i="9"/>
  <c r="AD42" i="9"/>
  <c r="AE42" i="9"/>
  <c r="AF42" i="9"/>
  <c r="AG42" i="9"/>
  <c r="AC43" i="9"/>
  <c r="AD43" i="9"/>
  <c r="AE43" i="9"/>
  <c r="AF43" i="9"/>
  <c r="AG43" i="9"/>
  <c r="AC44" i="9"/>
  <c r="AD44" i="9"/>
  <c r="AE44" i="9"/>
  <c r="AF44" i="9"/>
  <c r="AG44" i="9"/>
  <c r="AC45" i="9"/>
  <c r="AD45" i="9"/>
  <c r="AE45" i="9"/>
  <c r="AF45" i="9"/>
  <c r="AG45" i="9"/>
  <c r="AC46" i="9"/>
  <c r="AD46" i="9"/>
  <c r="AE46" i="9"/>
  <c r="AF46" i="9"/>
  <c r="AG46" i="9"/>
  <c r="AC47" i="9"/>
  <c r="AD47" i="9"/>
  <c r="AE47" i="9"/>
  <c r="AF47" i="9"/>
  <c r="AG47" i="9"/>
  <c r="AC48" i="9"/>
  <c r="AD48" i="9"/>
  <c r="AE48" i="9"/>
  <c r="AF48" i="9"/>
  <c r="AG48" i="9"/>
  <c r="AC49" i="9"/>
  <c r="AD49" i="9"/>
  <c r="AE49" i="9"/>
  <c r="AF49" i="9"/>
  <c r="AG49" i="9"/>
  <c r="AC50" i="9"/>
  <c r="AD50" i="9"/>
  <c r="AE50" i="9"/>
  <c r="AF50" i="9"/>
  <c r="AG50" i="9"/>
  <c r="AC51" i="9"/>
  <c r="AD51" i="9"/>
  <c r="AE51" i="9"/>
  <c r="AF51" i="9"/>
  <c r="AG51" i="9"/>
  <c r="AC52" i="9"/>
  <c r="AD52" i="9"/>
  <c r="AE52" i="9"/>
  <c r="AF52" i="9"/>
  <c r="AG52" i="9"/>
  <c r="AC53" i="9"/>
  <c r="AD53" i="9"/>
  <c r="AE53" i="9"/>
  <c r="AF53" i="9"/>
  <c r="AG53" i="9"/>
  <c r="AC54" i="9"/>
  <c r="AD54" i="9"/>
  <c r="AE54" i="9"/>
  <c r="AF54" i="9"/>
  <c r="AG54" i="9"/>
  <c r="AC55" i="9"/>
  <c r="AD55" i="9"/>
  <c r="AE55" i="9"/>
  <c r="AF55" i="9"/>
  <c r="AG55" i="9"/>
  <c r="AC56" i="9"/>
  <c r="AD56" i="9"/>
  <c r="AE56" i="9"/>
  <c r="AF56" i="9"/>
  <c r="AG56" i="9"/>
  <c r="AC57" i="9"/>
  <c r="AD57" i="9"/>
  <c r="AE57" i="9"/>
  <c r="AF57" i="9"/>
  <c r="AG57" i="9"/>
  <c r="AC58" i="9"/>
  <c r="AD58" i="9"/>
  <c r="AE58" i="9"/>
  <c r="AF58" i="9"/>
  <c r="AG58" i="9"/>
  <c r="AC59" i="9"/>
  <c r="AD59" i="9"/>
  <c r="AE59" i="9"/>
  <c r="AF59" i="9"/>
  <c r="AG59" i="9"/>
  <c r="AC60" i="9"/>
  <c r="AD60" i="9"/>
  <c r="AE60" i="9"/>
  <c r="AF60" i="9"/>
  <c r="AG60" i="9"/>
  <c r="AC61" i="9"/>
  <c r="AD61" i="9"/>
  <c r="AE61" i="9"/>
  <c r="AF61" i="9"/>
  <c r="AG61" i="9"/>
  <c r="AC62" i="9"/>
  <c r="AD62" i="9"/>
  <c r="AE62" i="9"/>
  <c r="AF62" i="9"/>
  <c r="AG62" i="9"/>
  <c r="AC63" i="9"/>
  <c r="AD63" i="9"/>
  <c r="AE63" i="9"/>
  <c r="AF63" i="9"/>
  <c r="AG63" i="9"/>
  <c r="AC64" i="9"/>
  <c r="AD64" i="9"/>
  <c r="AE64" i="9"/>
  <c r="AF64" i="9"/>
  <c r="AG64" i="9"/>
  <c r="AC65" i="9"/>
  <c r="AD65" i="9"/>
  <c r="AE65" i="9"/>
  <c r="AF65" i="9"/>
  <c r="AG65" i="9"/>
  <c r="AC66" i="9"/>
  <c r="AD66" i="9"/>
  <c r="AE66" i="9"/>
  <c r="AF66" i="9"/>
  <c r="AG66" i="9"/>
  <c r="AC67" i="9"/>
  <c r="AD67" i="9"/>
  <c r="AE67" i="9"/>
  <c r="AF67" i="9"/>
  <c r="AG67" i="9"/>
  <c r="AC68" i="9"/>
  <c r="AD68" i="9"/>
  <c r="AE68" i="9"/>
  <c r="AF68" i="9"/>
  <c r="AG68" i="9"/>
  <c r="AC69" i="9"/>
  <c r="AD69" i="9"/>
  <c r="AE69" i="9"/>
  <c r="AF69" i="9"/>
  <c r="AG69" i="9"/>
  <c r="AC70" i="9"/>
  <c r="AD70" i="9"/>
  <c r="AE70" i="9"/>
  <c r="AF70" i="9"/>
  <c r="AG70" i="9"/>
  <c r="AC86" i="9"/>
  <c r="AD86" i="9"/>
  <c r="AE86" i="9"/>
  <c r="AF86" i="9"/>
  <c r="AG86" i="9"/>
  <c r="AC87" i="9"/>
  <c r="AD87" i="9"/>
  <c r="AE87" i="9"/>
  <c r="AF87" i="9"/>
  <c r="AG87" i="9"/>
  <c r="AC88" i="9"/>
  <c r="AD88" i="9"/>
  <c r="AE88" i="9"/>
  <c r="AF88" i="9"/>
  <c r="AG88" i="9"/>
  <c r="AC89" i="9"/>
  <c r="AD89" i="9"/>
  <c r="AE89" i="9"/>
  <c r="AF89" i="9"/>
  <c r="AG89" i="9"/>
  <c r="AC90" i="9"/>
  <c r="AD90" i="9"/>
  <c r="AE90" i="9"/>
  <c r="AF90" i="9"/>
  <c r="AG90" i="9"/>
  <c r="AC91" i="9"/>
  <c r="AD91" i="9"/>
  <c r="AE91" i="9"/>
  <c r="AF91" i="9"/>
  <c r="AG91" i="9"/>
  <c r="AC92" i="9"/>
  <c r="AD92" i="9"/>
  <c r="AE92" i="9"/>
  <c r="AF92" i="9"/>
  <c r="AG92" i="9"/>
  <c r="AC93" i="9"/>
  <c r="AD93" i="9"/>
  <c r="AE93" i="9"/>
  <c r="AF93" i="9"/>
  <c r="AG93" i="9"/>
  <c r="AC94" i="9"/>
  <c r="AD94" i="9"/>
  <c r="AE94" i="9"/>
  <c r="AF94" i="9"/>
  <c r="AG94" i="9"/>
  <c r="AC95" i="9"/>
  <c r="AD95" i="9"/>
  <c r="AE95" i="9"/>
  <c r="AF95" i="9"/>
  <c r="AG95" i="9"/>
  <c r="AC96" i="9"/>
  <c r="AD96" i="9"/>
  <c r="AE96" i="9"/>
  <c r="AF96" i="9"/>
  <c r="AG96" i="9"/>
  <c r="AC97" i="9"/>
  <c r="AD97" i="9"/>
  <c r="AE97" i="9"/>
  <c r="AF97" i="9"/>
  <c r="AG97" i="9"/>
  <c r="AC98" i="9"/>
  <c r="AD98" i="9"/>
  <c r="AE98" i="9"/>
  <c r="AF98" i="9"/>
  <c r="AG98" i="9"/>
  <c r="AC99" i="9"/>
  <c r="AD99" i="9"/>
  <c r="AE99" i="9"/>
  <c r="AF99" i="9"/>
  <c r="AG99" i="9"/>
  <c r="AC100" i="9"/>
  <c r="AD100" i="9"/>
  <c r="AE100" i="9"/>
  <c r="AF100" i="9"/>
  <c r="AG100" i="9"/>
  <c r="AC101" i="9"/>
  <c r="AD101" i="9"/>
  <c r="AE101" i="9"/>
  <c r="AF101" i="9"/>
  <c r="AG101" i="9"/>
  <c r="AC102" i="9"/>
  <c r="AD102" i="9"/>
  <c r="AE102" i="9"/>
  <c r="AF102" i="9"/>
  <c r="AG102" i="9"/>
  <c r="AC103" i="9"/>
  <c r="AD103" i="9"/>
  <c r="AE103" i="9"/>
  <c r="AF103" i="9"/>
  <c r="AG103" i="9"/>
  <c r="AC104" i="9"/>
  <c r="AD104" i="9"/>
  <c r="AE104" i="9"/>
  <c r="AF104" i="9"/>
  <c r="AG104" i="9"/>
  <c r="AC105" i="9"/>
  <c r="AD105" i="9"/>
  <c r="AE105" i="9"/>
  <c r="AF105" i="9"/>
  <c r="AG105" i="9"/>
  <c r="AC106" i="9"/>
  <c r="AD106" i="9"/>
  <c r="AE106" i="9"/>
  <c r="AF106" i="9"/>
  <c r="AG106" i="9"/>
  <c r="AC107" i="9"/>
  <c r="AD107" i="9"/>
  <c r="AE107" i="9"/>
  <c r="AF107" i="9"/>
  <c r="AG107" i="9"/>
  <c r="AC108" i="9"/>
  <c r="AD108" i="9"/>
  <c r="AE108" i="9"/>
  <c r="AF108" i="9"/>
  <c r="AG108" i="9"/>
  <c r="AC109" i="9"/>
  <c r="AD109" i="9"/>
  <c r="AE109" i="9"/>
  <c r="AF109" i="9"/>
  <c r="AG109" i="9"/>
  <c r="AC110" i="9"/>
  <c r="AD110" i="9"/>
  <c r="AE110" i="9"/>
  <c r="AF110" i="9"/>
  <c r="AG110" i="9"/>
  <c r="AC111" i="9"/>
  <c r="AD111" i="9"/>
  <c r="AE111" i="9"/>
  <c r="AF111" i="9"/>
  <c r="AG111" i="9"/>
  <c r="AC112" i="9"/>
  <c r="AD112" i="9"/>
  <c r="AE112" i="9"/>
  <c r="AF112" i="9"/>
  <c r="AG112" i="9"/>
  <c r="AC113" i="9"/>
  <c r="AD113" i="9"/>
  <c r="AE113" i="9"/>
  <c r="AF113" i="9"/>
  <c r="AG113" i="9"/>
  <c r="AC114" i="9"/>
  <c r="AD114" i="9"/>
  <c r="AE114" i="9"/>
  <c r="AF114" i="9"/>
  <c r="AG114" i="9"/>
  <c r="AC115" i="9"/>
  <c r="AD115" i="9"/>
  <c r="AE115" i="9"/>
  <c r="AF115" i="9"/>
  <c r="AG115" i="9"/>
  <c r="AC116" i="9"/>
  <c r="AD116" i="9"/>
  <c r="AE116" i="9"/>
  <c r="AF116" i="9"/>
  <c r="AG116" i="9"/>
  <c r="AC117" i="9"/>
  <c r="AD117" i="9"/>
  <c r="AE117" i="9"/>
  <c r="AF117" i="9"/>
  <c r="AG117" i="9"/>
  <c r="AC118" i="9"/>
  <c r="AD118" i="9"/>
  <c r="AE118" i="9"/>
  <c r="AF118" i="9"/>
  <c r="AG118" i="9"/>
  <c r="AC119" i="9"/>
  <c r="AD119" i="9"/>
  <c r="AE119" i="9"/>
  <c r="AF119" i="9"/>
  <c r="AG119" i="9"/>
  <c r="AC120" i="9"/>
  <c r="AD120" i="9"/>
  <c r="AE120" i="9"/>
  <c r="AF120" i="9"/>
  <c r="AG120" i="9"/>
  <c r="AC121" i="9"/>
  <c r="AD121" i="9"/>
  <c r="AE121" i="9"/>
  <c r="AF121" i="9"/>
  <c r="AG121" i="9"/>
  <c r="AC122" i="9"/>
  <c r="AD122" i="9"/>
  <c r="AE122" i="9"/>
  <c r="AF122" i="9"/>
  <c r="AG122" i="9"/>
  <c r="AC123" i="9"/>
  <c r="AD123" i="9"/>
  <c r="AE123" i="9"/>
  <c r="AF123" i="9"/>
  <c r="AG123" i="9"/>
  <c r="AC124" i="9"/>
  <c r="AD124" i="9"/>
  <c r="AE124" i="9"/>
  <c r="AF124" i="9"/>
  <c r="AG124" i="9"/>
  <c r="AC125" i="9"/>
  <c r="AD125" i="9"/>
  <c r="AE125" i="9"/>
  <c r="AF125" i="9"/>
  <c r="AG125" i="9"/>
  <c r="AC126" i="9"/>
  <c r="AD126" i="9"/>
  <c r="AE126" i="9"/>
  <c r="AF126" i="9"/>
  <c r="AG126" i="9"/>
  <c r="AC127" i="9"/>
  <c r="AD127" i="9"/>
  <c r="AE127" i="9"/>
  <c r="AF127" i="9"/>
  <c r="AG127" i="9"/>
  <c r="AC128" i="9"/>
  <c r="AD128" i="9"/>
  <c r="AE128" i="9"/>
  <c r="AF128" i="9"/>
  <c r="AG128" i="9"/>
  <c r="AC129" i="9"/>
  <c r="AD129" i="9"/>
  <c r="AE129" i="9"/>
  <c r="AF129" i="9"/>
  <c r="AG129" i="9"/>
  <c r="AC130" i="9"/>
  <c r="AD130" i="9"/>
  <c r="AE130" i="9"/>
  <c r="AF130" i="9"/>
  <c r="AG130" i="9"/>
  <c r="AC131" i="9"/>
  <c r="AD131" i="9"/>
  <c r="AE131" i="9"/>
  <c r="AF131" i="9"/>
  <c r="AG131" i="9"/>
  <c r="AC132" i="9"/>
  <c r="AD132" i="9"/>
  <c r="AE132" i="9"/>
  <c r="AF132" i="9"/>
  <c r="AG132" i="9"/>
  <c r="AC133" i="9"/>
  <c r="AD133" i="9"/>
  <c r="AE133" i="9"/>
  <c r="AF133" i="9"/>
  <c r="AG133" i="9"/>
  <c r="AC134" i="9"/>
  <c r="AD134" i="9"/>
  <c r="AE134" i="9"/>
  <c r="AF134" i="9"/>
  <c r="AG134" i="9"/>
  <c r="AC135" i="9"/>
  <c r="AD135" i="9"/>
  <c r="AE135" i="9"/>
  <c r="AF135" i="9"/>
  <c r="AG135" i="9"/>
  <c r="AC136" i="9"/>
  <c r="AD136" i="9"/>
  <c r="AE136" i="9"/>
  <c r="AF136" i="9"/>
  <c r="AG136" i="9"/>
  <c r="AC137" i="9"/>
  <c r="AD137" i="9"/>
  <c r="AE137" i="9"/>
  <c r="AF137" i="9"/>
  <c r="AG137" i="9"/>
  <c r="AC138" i="9"/>
  <c r="AD138" i="9"/>
  <c r="AE138" i="9"/>
  <c r="AF138" i="9"/>
  <c r="AG138" i="9"/>
  <c r="AC139" i="9"/>
  <c r="AD139" i="9"/>
  <c r="AE139" i="9"/>
  <c r="AF139" i="9"/>
  <c r="AG139" i="9"/>
  <c r="AC140" i="9"/>
  <c r="AD140" i="9"/>
  <c r="AE140" i="9"/>
  <c r="AF140" i="9"/>
  <c r="AG140" i="9"/>
  <c r="AC141" i="9"/>
  <c r="AD141" i="9"/>
  <c r="AE141" i="9"/>
  <c r="AF141" i="9"/>
  <c r="AG141" i="9"/>
  <c r="AC142" i="9"/>
  <c r="AD142" i="9"/>
  <c r="AE142" i="9"/>
  <c r="AF142" i="9"/>
  <c r="AG142" i="9"/>
  <c r="AC143" i="9"/>
  <c r="AD143" i="9"/>
  <c r="AE143" i="9"/>
  <c r="AF143" i="9"/>
  <c r="AG143" i="9"/>
  <c r="AC144" i="9"/>
  <c r="AD144" i="9"/>
  <c r="AE144" i="9"/>
  <c r="AF144" i="9"/>
  <c r="AG144" i="9"/>
  <c r="AC145" i="9"/>
  <c r="AD145" i="9"/>
  <c r="AE145" i="9"/>
  <c r="AF145" i="9"/>
  <c r="AG145" i="9"/>
  <c r="AC146" i="9"/>
  <c r="AD146" i="9"/>
  <c r="AE146" i="9"/>
  <c r="AF146" i="9"/>
  <c r="AG146" i="9"/>
  <c r="AC147" i="9"/>
  <c r="AD147" i="9"/>
  <c r="AE147" i="9"/>
  <c r="AF147" i="9"/>
  <c r="AG147" i="9"/>
  <c r="AI53" i="8"/>
  <c r="AI52" i="8"/>
  <c r="AM51" i="8"/>
  <c r="X26" i="8"/>
  <c r="Y26" i="8"/>
  <c r="Z26" i="8"/>
  <c r="AA26" i="8"/>
  <c r="X27" i="8"/>
  <c r="Y27" i="8"/>
  <c r="Z27" i="8"/>
  <c r="AA27" i="8"/>
  <c r="X28" i="8"/>
  <c r="Y28" i="8"/>
  <c r="Z28" i="8"/>
  <c r="AA28" i="8"/>
  <c r="X29" i="8"/>
  <c r="Y29" i="8"/>
  <c r="Z29" i="8"/>
  <c r="AA29" i="8"/>
  <c r="X30" i="8"/>
  <c r="Y30" i="8"/>
  <c r="Z30" i="8"/>
  <c r="AA30" i="8"/>
  <c r="X31" i="8"/>
  <c r="Y31" i="8"/>
  <c r="Z31" i="8"/>
  <c r="AA31" i="8"/>
  <c r="X32" i="8"/>
  <c r="Y32" i="8"/>
  <c r="Z32" i="8"/>
  <c r="AA32" i="8"/>
  <c r="X33" i="8"/>
  <c r="Y33" i="8"/>
  <c r="Z33" i="8"/>
  <c r="AA33" i="8"/>
  <c r="X34" i="8"/>
  <c r="Y34" i="8"/>
  <c r="Z34" i="8"/>
  <c r="AA34" i="8"/>
  <c r="X35" i="8"/>
  <c r="Y35" i="8"/>
  <c r="Z35" i="8"/>
  <c r="AA35" i="8"/>
  <c r="X36" i="8"/>
  <c r="Y36" i="8"/>
  <c r="Z36" i="8"/>
  <c r="AA36" i="8"/>
  <c r="X37" i="8"/>
  <c r="Y37" i="8"/>
  <c r="Z37" i="8"/>
  <c r="AA37" i="8"/>
  <c r="X38" i="8"/>
  <c r="Y38" i="8"/>
  <c r="Z38" i="8"/>
  <c r="AA38" i="8"/>
  <c r="X39" i="8"/>
  <c r="Y39" i="8"/>
  <c r="Z39" i="8"/>
  <c r="AA39" i="8"/>
  <c r="X40" i="8"/>
  <c r="Y40" i="8"/>
  <c r="Z40" i="8"/>
  <c r="AA40" i="8"/>
  <c r="X41" i="8"/>
  <c r="Y41" i="8"/>
  <c r="Z41" i="8"/>
  <c r="AA41" i="8"/>
  <c r="X42" i="8"/>
  <c r="Y42" i="8"/>
  <c r="Z42" i="8"/>
  <c r="AA42" i="8"/>
  <c r="X43" i="8"/>
  <c r="Y43" i="8"/>
  <c r="Z43" i="8"/>
  <c r="AA43" i="8"/>
  <c r="X44" i="8"/>
  <c r="Y44" i="8"/>
  <c r="Z44" i="8"/>
  <c r="AA44" i="8"/>
  <c r="X45" i="8"/>
  <c r="Y45" i="8"/>
  <c r="Z45" i="8"/>
  <c r="AA45" i="8"/>
  <c r="X46" i="8"/>
  <c r="Y46" i="8"/>
  <c r="Z46" i="8"/>
  <c r="AA46" i="8"/>
  <c r="X47" i="8"/>
  <c r="Y47" i="8"/>
  <c r="Z47" i="8"/>
  <c r="AA47" i="8"/>
  <c r="X48" i="8"/>
  <c r="Y48" i="8"/>
  <c r="Z48" i="8"/>
  <c r="AA48" i="8"/>
  <c r="X49" i="8"/>
  <c r="Y49" i="8"/>
  <c r="Z49" i="8"/>
  <c r="AA49" i="8"/>
  <c r="X50" i="8"/>
  <c r="Y50" i="8"/>
  <c r="Z50" i="8"/>
  <c r="AA50" i="8"/>
  <c r="X51" i="8"/>
  <c r="Y51" i="8"/>
  <c r="Z51" i="8"/>
  <c r="AA51" i="8"/>
  <c r="X52" i="8"/>
  <c r="Y52" i="8"/>
  <c r="Z52" i="8"/>
  <c r="AA52" i="8"/>
  <c r="X53" i="8"/>
  <c r="Y53" i="8"/>
  <c r="Z53" i="8"/>
  <c r="AA53" i="8"/>
  <c r="X54" i="8"/>
  <c r="Y54" i="8"/>
  <c r="Z54" i="8"/>
  <c r="AA54" i="8"/>
  <c r="X55" i="8"/>
  <c r="Y55" i="8"/>
  <c r="Z55" i="8"/>
  <c r="AA55" i="8"/>
  <c r="X56" i="8"/>
  <c r="Y56" i="8"/>
  <c r="Z56" i="8"/>
  <c r="AA56" i="8"/>
  <c r="X57" i="8"/>
  <c r="Y57" i="8"/>
  <c r="Z57" i="8"/>
  <c r="AA57" i="8"/>
  <c r="X58" i="8"/>
  <c r="Y58" i="8"/>
  <c r="Z58" i="8"/>
  <c r="AA58" i="8"/>
  <c r="X59" i="8"/>
  <c r="Y59" i="8"/>
  <c r="Z59" i="8"/>
  <c r="AA59" i="8"/>
  <c r="X60" i="8"/>
  <c r="Y60" i="8"/>
  <c r="Z60" i="8"/>
  <c r="AA60" i="8"/>
  <c r="X61" i="8"/>
  <c r="Y61" i="8"/>
  <c r="Z61" i="8"/>
  <c r="AA61" i="8"/>
  <c r="X62" i="8"/>
  <c r="Y62" i="8"/>
  <c r="Z62" i="8"/>
  <c r="AA62" i="8"/>
  <c r="X63" i="8"/>
  <c r="Y63" i="8"/>
  <c r="Z63" i="8"/>
  <c r="AA63" i="8"/>
  <c r="X64" i="8"/>
  <c r="Y64" i="8"/>
  <c r="Z64" i="8"/>
  <c r="AA64" i="8"/>
  <c r="X65" i="8"/>
  <c r="Y65" i="8"/>
  <c r="Z65" i="8"/>
  <c r="AA65" i="8"/>
  <c r="X66" i="8"/>
  <c r="Y66" i="8"/>
  <c r="Z66" i="8"/>
  <c r="AA66" i="8"/>
  <c r="X67" i="8"/>
  <c r="Y67" i="8"/>
  <c r="Z67" i="8"/>
  <c r="AA67" i="8"/>
  <c r="X68" i="8"/>
  <c r="Y68" i="8"/>
  <c r="Z68" i="8"/>
  <c r="AA68" i="8"/>
  <c r="X83" i="8"/>
  <c r="Y83" i="8"/>
  <c r="Z83" i="8"/>
  <c r="AA83" i="8"/>
  <c r="X85" i="8"/>
  <c r="Y85" i="8"/>
  <c r="Z85" i="8"/>
  <c r="AA85" i="8"/>
  <c r="X86" i="8"/>
  <c r="Y86" i="8"/>
  <c r="Z86" i="8"/>
  <c r="AA86" i="8"/>
  <c r="X87" i="8"/>
  <c r="Y87" i="8"/>
  <c r="Z87" i="8"/>
  <c r="AA87" i="8"/>
  <c r="X88" i="8"/>
  <c r="Y88" i="8"/>
  <c r="Z88" i="8"/>
  <c r="AA88" i="8"/>
  <c r="X89" i="8"/>
  <c r="Y89" i="8"/>
  <c r="Z89" i="8"/>
  <c r="AA89" i="8"/>
  <c r="X90" i="8"/>
  <c r="Y90" i="8"/>
  <c r="Z90" i="8"/>
  <c r="AA90" i="8"/>
  <c r="X91" i="8"/>
  <c r="Y91" i="8"/>
  <c r="Z91" i="8"/>
  <c r="AA91" i="8"/>
  <c r="X92" i="8"/>
  <c r="Y92" i="8"/>
  <c r="Z92" i="8"/>
  <c r="AA92" i="8"/>
  <c r="X93" i="8"/>
  <c r="Y93" i="8"/>
  <c r="Z93" i="8"/>
  <c r="AA93" i="8"/>
  <c r="X94" i="8"/>
  <c r="Y94" i="8"/>
  <c r="Z94" i="8"/>
  <c r="AA94" i="8"/>
  <c r="X95" i="8"/>
  <c r="Y95" i="8"/>
  <c r="Z95" i="8"/>
  <c r="AA95" i="8"/>
  <c r="X96" i="8"/>
  <c r="Y96" i="8"/>
  <c r="Z96" i="8"/>
  <c r="AA96" i="8"/>
  <c r="X97" i="8"/>
  <c r="Y97" i="8"/>
  <c r="Z97" i="8"/>
  <c r="AA97" i="8"/>
  <c r="X98" i="8"/>
  <c r="Y98" i="8"/>
  <c r="Z98" i="8"/>
  <c r="AA98" i="8"/>
  <c r="X99" i="8"/>
  <c r="Y99" i="8"/>
  <c r="Z99" i="8"/>
  <c r="AA99" i="8"/>
  <c r="X100" i="8"/>
  <c r="Y100" i="8"/>
  <c r="Z100" i="8"/>
  <c r="AA100" i="8"/>
  <c r="X101" i="8"/>
  <c r="Y101" i="8"/>
  <c r="Z101" i="8"/>
  <c r="AA101" i="8"/>
  <c r="X102" i="8"/>
  <c r="Y102" i="8"/>
  <c r="Z102" i="8"/>
  <c r="AA102" i="8"/>
  <c r="X103" i="8"/>
  <c r="Y103" i="8"/>
  <c r="Z103" i="8"/>
  <c r="AA103" i="8"/>
  <c r="X104" i="8"/>
  <c r="Y104" i="8"/>
  <c r="Z104" i="8"/>
  <c r="AA104" i="8"/>
  <c r="X105" i="8"/>
  <c r="Y105" i="8"/>
  <c r="Z105" i="8"/>
  <c r="AA105" i="8"/>
  <c r="X106" i="8"/>
  <c r="Y106" i="8"/>
  <c r="Z106" i="8"/>
  <c r="AA106" i="8"/>
  <c r="X107" i="8"/>
  <c r="Y107" i="8"/>
  <c r="Z107" i="8"/>
  <c r="AA107" i="8"/>
  <c r="X108" i="8"/>
  <c r="Y108" i="8"/>
  <c r="Z108" i="8"/>
  <c r="AA108" i="8"/>
  <c r="X109" i="8"/>
  <c r="Y109" i="8"/>
  <c r="Z109" i="8"/>
  <c r="AA109" i="8"/>
  <c r="X110" i="8"/>
  <c r="Y110" i="8"/>
  <c r="Z110" i="8"/>
  <c r="AA110" i="8"/>
  <c r="X111" i="8"/>
  <c r="Y111" i="8"/>
  <c r="Z111" i="8"/>
  <c r="AA111" i="8"/>
  <c r="X112" i="8"/>
  <c r="Y112" i="8"/>
  <c r="Z112" i="8"/>
  <c r="AA112" i="8"/>
  <c r="X113" i="8"/>
  <c r="Y113" i="8"/>
  <c r="Z113" i="8"/>
  <c r="AA113" i="8"/>
  <c r="X114" i="8"/>
  <c r="Y114" i="8"/>
  <c r="Z114" i="8"/>
  <c r="AA114" i="8"/>
  <c r="X115" i="8"/>
  <c r="Y115" i="8"/>
  <c r="Z115" i="8"/>
  <c r="AA115" i="8"/>
  <c r="X116" i="8"/>
  <c r="Y116" i="8"/>
  <c r="Z116" i="8"/>
  <c r="AA116" i="8"/>
  <c r="X117" i="8"/>
  <c r="Y117" i="8"/>
  <c r="Z117" i="8"/>
  <c r="AA117" i="8"/>
  <c r="X118" i="8"/>
  <c r="Y118" i="8"/>
  <c r="Z118" i="8"/>
  <c r="AA118" i="8"/>
  <c r="X119" i="8"/>
  <c r="Y119" i="8"/>
  <c r="Z119" i="8"/>
  <c r="AA119" i="8"/>
  <c r="X120" i="8"/>
  <c r="Y120" i="8"/>
  <c r="Z120" i="8"/>
  <c r="AA120" i="8"/>
  <c r="X121" i="8"/>
  <c r="Y121" i="8"/>
  <c r="Z121" i="8"/>
  <c r="AA121" i="8"/>
  <c r="X122" i="8"/>
  <c r="Y122" i="8"/>
  <c r="Z122" i="8"/>
  <c r="AA122" i="8"/>
  <c r="X123" i="8"/>
  <c r="Y123" i="8"/>
  <c r="Z123" i="8"/>
  <c r="AA123" i="8"/>
  <c r="X124" i="8"/>
  <c r="Y124" i="8"/>
  <c r="Z124" i="8"/>
  <c r="AA124" i="8"/>
  <c r="X125" i="8"/>
  <c r="Y125" i="8"/>
  <c r="Z125" i="8"/>
  <c r="AA125" i="8"/>
  <c r="X126" i="8"/>
  <c r="Y126" i="8"/>
  <c r="Z126" i="8"/>
  <c r="AA126" i="8"/>
  <c r="X127" i="8"/>
  <c r="Y127" i="8"/>
  <c r="Z127" i="8"/>
  <c r="AA127" i="8"/>
  <c r="X128" i="8"/>
  <c r="Y128" i="8"/>
  <c r="Z128" i="8"/>
  <c r="AA128" i="8"/>
  <c r="X129" i="8"/>
  <c r="Y129" i="8"/>
  <c r="Z129" i="8"/>
  <c r="AA129" i="8"/>
  <c r="X130" i="8"/>
  <c r="Y130" i="8"/>
  <c r="Z130" i="8"/>
  <c r="AA130" i="8"/>
  <c r="X131" i="8"/>
  <c r="Y131" i="8"/>
  <c r="Z131" i="8"/>
  <c r="AA131" i="8"/>
  <c r="X132" i="8"/>
  <c r="Y132" i="8"/>
  <c r="Z132" i="8"/>
  <c r="AA132" i="8"/>
  <c r="X133" i="8"/>
  <c r="Y133" i="8"/>
  <c r="Z133" i="8"/>
  <c r="AA133" i="8"/>
  <c r="X134" i="8"/>
  <c r="Y134" i="8"/>
  <c r="Z134" i="8"/>
  <c r="AA134" i="8"/>
  <c r="X135" i="8"/>
  <c r="Y135" i="8"/>
  <c r="Z135" i="8"/>
  <c r="AA135" i="8"/>
  <c r="X136" i="8"/>
  <c r="Y136" i="8"/>
  <c r="Z136" i="8"/>
  <c r="AA136" i="8"/>
  <c r="X137" i="8"/>
  <c r="Y137" i="8"/>
  <c r="Z137" i="8"/>
  <c r="AA137" i="8"/>
  <c r="X138" i="8"/>
  <c r="Y138" i="8"/>
  <c r="Z138" i="8"/>
  <c r="AA138" i="8"/>
  <c r="X139" i="8"/>
  <c r="Y139" i="8"/>
  <c r="Z139" i="8"/>
  <c r="AA139" i="8"/>
  <c r="X140" i="8"/>
  <c r="Y140" i="8"/>
  <c r="Z140" i="8"/>
  <c r="AA140" i="8"/>
  <c r="X141" i="8"/>
  <c r="Y141" i="8"/>
  <c r="Z141" i="8"/>
  <c r="AA141" i="8"/>
  <c r="X142" i="8"/>
  <c r="Y142" i="8"/>
  <c r="Z142" i="8"/>
  <c r="AA142" i="8"/>
  <c r="X143" i="8"/>
  <c r="Y143" i="8"/>
  <c r="Z143" i="8"/>
  <c r="AA143" i="8"/>
  <c r="X144" i="8"/>
  <c r="Y144" i="8"/>
  <c r="Z144" i="8"/>
  <c r="AA144" i="8"/>
  <c r="X145" i="8"/>
  <c r="Y145" i="8"/>
  <c r="Z145" i="8"/>
  <c r="AA145" i="8"/>
  <c r="X146" i="8"/>
  <c r="Y146" i="8"/>
  <c r="Z146" i="8"/>
  <c r="AA146" i="8"/>
  <c r="X147" i="8"/>
  <c r="Y147" i="8"/>
  <c r="Z147" i="8"/>
  <c r="AA147" i="8"/>
  <c r="X148" i="8"/>
  <c r="Y148" i="8"/>
  <c r="Z148" i="8"/>
  <c r="AA148" i="8"/>
  <c r="X149" i="8"/>
  <c r="Y149" i="8"/>
  <c r="Z149" i="8"/>
  <c r="AA149" i="8"/>
  <c r="X150" i="8"/>
  <c r="Y150" i="8"/>
  <c r="Z150" i="8"/>
  <c r="AA150" i="8"/>
  <c r="X151" i="8"/>
  <c r="Y151" i="8"/>
  <c r="Z151" i="8"/>
  <c r="AA151" i="8"/>
  <c r="AI43" i="8"/>
  <c r="AI42" i="8"/>
  <c r="AM41" i="8"/>
  <c r="AB47" i="7"/>
  <c r="AB46" i="7"/>
  <c r="AF45" i="7"/>
  <c r="V35" i="7"/>
  <c r="V37" i="7"/>
  <c r="U38" i="7"/>
  <c r="V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/>
  <c r="U71" i="7"/>
  <c r="U72" i="7"/>
  <c r="U79" i="7"/>
  <c r="U80" i="7"/>
  <c r="U81" i="7"/>
  <c r="U82" i="7"/>
  <c r="U83" i="7"/>
  <c r="U84" i="7"/>
  <c r="U85" i="7"/>
  <c r="U86" i="7"/>
  <c r="U87" i="7"/>
  <c r="U88" i="7"/>
  <c r="U89" i="7"/>
  <c r="U90" i="7"/>
  <c r="U91" i="7"/>
  <c r="U92" i="7"/>
  <c r="U93" i="7"/>
  <c r="U94" i="7"/>
  <c r="U95" i="7"/>
  <c r="U96" i="7"/>
  <c r="U97" i="7"/>
  <c r="U98" i="7"/>
  <c r="U99" i="7"/>
  <c r="U100" i="7"/>
  <c r="U101" i="7"/>
  <c r="U102" i="7"/>
  <c r="U103" i="7"/>
  <c r="U104" i="7"/>
  <c r="U105" i="7"/>
  <c r="U106" i="7"/>
  <c r="U107" i="7"/>
  <c r="U108" i="7"/>
  <c r="U109" i="7"/>
  <c r="U110" i="7"/>
  <c r="U111" i="7"/>
  <c r="U112" i="7"/>
  <c r="U113" i="7"/>
  <c r="U114" i="7"/>
  <c r="U115" i="7"/>
  <c r="U116" i="7"/>
  <c r="U117" i="7"/>
  <c r="U118" i="7"/>
  <c r="U119" i="7"/>
  <c r="U120" i="7"/>
  <c r="U121" i="7"/>
  <c r="U122" i="7"/>
  <c r="U123" i="7"/>
  <c r="U124" i="7"/>
  <c r="U125" i="7"/>
  <c r="U126" i="7"/>
  <c r="U127" i="7"/>
  <c r="U128" i="7"/>
  <c r="U129" i="7"/>
  <c r="U130" i="7"/>
  <c r="U131" i="7"/>
  <c r="U132" i="7"/>
  <c r="U133" i="7"/>
  <c r="U134" i="7"/>
  <c r="U135" i="7"/>
  <c r="U136" i="7"/>
  <c r="I11" i="1"/>
  <c r="I5" i="1"/>
  <c r="C13" i="11"/>
  <c r="G9" i="11"/>
  <c r="I21" i="1"/>
  <c r="I22" i="1"/>
  <c r="AD10" i="7"/>
  <c r="AU10" i="7"/>
  <c r="AD11" i="7"/>
  <c r="AF10" i="7"/>
  <c r="AF11" i="7"/>
  <c r="AF12" i="7"/>
  <c r="E31" i="7"/>
  <c r="F31" i="7"/>
  <c r="G31" i="7"/>
  <c r="E32" i="7"/>
  <c r="F32" i="7"/>
  <c r="G32" i="7"/>
  <c r="E33" i="7"/>
  <c r="F33" i="7"/>
  <c r="G33" i="7"/>
  <c r="E34" i="7"/>
  <c r="F34" i="7"/>
  <c r="G34" i="7"/>
  <c r="E35" i="7"/>
  <c r="F35" i="7"/>
  <c r="G35" i="7"/>
  <c r="E36" i="7"/>
  <c r="F36" i="7"/>
  <c r="G36" i="7"/>
  <c r="E37" i="7"/>
  <c r="F37" i="7"/>
  <c r="G37" i="7"/>
  <c r="E38" i="7"/>
  <c r="F38" i="7"/>
  <c r="G38" i="7"/>
  <c r="E39" i="7"/>
  <c r="F39" i="7"/>
  <c r="G39" i="7"/>
  <c r="E40" i="7"/>
  <c r="F40" i="7"/>
  <c r="G40" i="7"/>
  <c r="E41" i="7"/>
  <c r="F41" i="7"/>
  <c r="G41" i="7"/>
  <c r="E42" i="7"/>
  <c r="F42" i="7"/>
  <c r="G42" i="7"/>
  <c r="E43" i="7"/>
  <c r="F43" i="7"/>
  <c r="G43" i="7"/>
  <c r="E44" i="7"/>
  <c r="F44" i="7"/>
  <c r="G44" i="7"/>
  <c r="E45" i="7"/>
  <c r="F45" i="7"/>
  <c r="G45" i="7"/>
  <c r="E46" i="7"/>
  <c r="F46" i="7"/>
  <c r="G46" i="7"/>
  <c r="E47" i="7"/>
  <c r="F47" i="7"/>
  <c r="G47" i="7"/>
  <c r="E48" i="7"/>
  <c r="F48" i="7"/>
  <c r="G48" i="7"/>
  <c r="E49" i="7"/>
  <c r="F49" i="7"/>
  <c r="G49" i="7"/>
  <c r="E50" i="7"/>
  <c r="F50" i="7"/>
  <c r="G50" i="7"/>
  <c r="E51" i="7"/>
  <c r="F51" i="7"/>
  <c r="G51" i="7"/>
  <c r="AB11" i="7"/>
  <c r="AB12" i="7"/>
  <c r="AD17" i="7"/>
  <c r="AB10" i="7"/>
  <c r="AD15" i="7"/>
  <c r="AV11" i="7"/>
  <c r="AW11" i="7"/>
  <c r="AY11" i="7"/>
  <c r="AV12" i="7"/>
  <c r="AW12" i="7"/>
  <c r="AY12" i="7"/>
  <c r="AW10" i="7"/>
  <c r="AV10" i="7"/>
  <c r="AE12" i="7"/>
  <c r="AG12" i="7"/>
  <c r="AU12" i="7"/>
  <c r="AE11" i="7"/>
  <c r="AE10" i="7"/>
  <c r="AG10" i="7"/>
  <c r="E13" i="7"/>
  <c r="F13" i="7"/>
  <c r="G13" i="7"/>
  <c r="E14" i="7"/>
  <c r="F14" i="7"/>
  <c r="G14" i="7"/>
  <c r="E15" i="7"/>
  <c r="F15" i="7"/>
  <c r="G15" i="7"/>
  <c r="E16" i="7"/>
  <c r="F16" i="7"/>
  <c r="G16" i="7"/>
  <c r="E17" i="7"/>
  <c r="F17" i="7"/>
  <c r="G17" i="7"/>
  <c r="E18" i="7"/>
  <c r="F18" i="7"/>
  <c r="G18" i="7"/>
  <c r="E19" i="7"/>
  <c r="F19" i="7"/>
  <c r="G19" i="7"/>
  <c r="AB15" i="7"/>
  <c r="F11" i="7"/>
  <c r="G11" i="7"/>
  <c r="E11" i="7"/>
  <c r="F12" i="7"/>
  <c r="G12" i="7"/>
  <c r="E20" i="7"/>
  <c r="F20" i="7"/>
  <c r="G20" i="7"/>
  <c r="E21" i="7"/>
  <c r="F21" i="7"/>
  <c r="G21" i="7"/>
  <c r="E22" i="7"/>
  <c r="F22" i="7"/>
  <c r="G22" i="7"/>
  <c r="E23" i="7"/>
  <c r="F23" i="7"/>
  <c r="G23" i="7"/>
  <c r="E24" i="7"/>
  <c r="F24" i="7"/>
  <c r="G24" i="7"/>
  <c r="E25" i="7"/>
  <c r="F25" i="7"/>
  <c r="G25" i="7"/>
  <c r="E12" i="7"/>
  <c r="E26" i="7"/>
  <c r="F26" i="7"/>
  <c r="G26" i="7"/>
  <c r="E27" i="7"/>
  <c r="F27" i="7"/>
  <c r="G27" i="7"/>
  <c r="E28" i="7"/>
  <c r="F28" i="7"/>
  <c r="G28" i="7"/>
  <c r="E29" i="7"/>
  <c r="F29" i="7"/>
  <c r="G29" i="7"/>
  <c r="E30" i="7"/>
  <c r="F30" i="7"/>
  <c r="G30" i="7"/>
  <c r="E52" i="7"/>
  <c r="F52" i="7"/>
  <c r="G52" i="7"/>
  <c r="E53" i="7"/>
  <c r="F53" i="7"/>
  <c r="G53" i="7"/>
  <c r="E54" i="7"/>
  <c r="F54" i="7"/>
  <c r="G54" i="7"/>
  <c r="E55" i="7"/>
  <c r="F55" i="7"/>
  <c r="G55" i="7"/>
  <c r="E56" i="7"/>
  <c r="F56" i="7"/>
  <c r="G56" i="7"/>
  <c r="E57" i="7"/>
  <c r="F57" i="7"/>
  <c r="G57" i="7"/>
  <c r="E58" i="7"/>
  <c r="F58" i="7"/>
  <c r="G58" i="7"/>
  <c r="E59" i="7"/>
  <c r="F59" i="7"/>
  <c r="G59" i="7"/>
  <c r="E60" i="7"/>
  <c r="F60" i="7"/>
  <c r="G60" i="7"/>
  <c r="E61" i="7"/>
  <c r="F61" i="7"/>
  <c r="G61" i="7"/>
  <c r="E62" i="7"/>
  <c r="F62" i="7"/>
  <c r="G62" i="7"/>
  <c r="E63" i="7"/>
  <c r="F63" i="7"/>
  <c r="G63" i="7"/>
  <c r="E64" i="7"/>
  <c r="F64" i="7"/>
  <c r="G64" i="7"/>
  <c r="E65" i="7"/>
  <c r="F65" i="7"/>
  <c r="G65" i="7"/>
  <c r="E66" i="7"/>
  <c r="F66" i="7"/>
  <c r="G66" i="7"/>
  <c r="E67" i="7"/>
  <c r="F67" i="7"/>
  <c r="G67" i="7"/>
  <c r="E68" i="7"/>
  <c r="F68" i="7"/>
  <c r="G68" i="7"/>
  <c r="E69" i="7"/>
  <c r="F69" i="7"/>
  <c r="G69" i="7"/>
  <c r="E70" i="7"/>
  <c r="F70" i="7"/>
  <c r="G70" i="7"/>
  <c r="E71" i="7"/>
  <c r="F71" i="7"/>
  <c r="G71" i="7"/>
  <c r="E72" i="7"/>
  <c r="F72" i="7"/>
  <c r="G72" i="7"/>
  <c r="E79" i="7"/>
  <c r="F79" i="7"/>
  <c r="G79" i="7"/>
  <c r="E80" i="7"/>
  <c r="F80" i="7"/>
  <c r="G80" i="7"/>
  <c r="E81" i="7"/>
  <c r="F81" i="7"/>
  <c r="G81" i="7"/>
  <c r="E82" i="7"/>
  <c r="F82" i="7"/>
  <c r="G82" i="7"/>
  <c r="E83" i="7"/>
  <c r="F83" i="7"/>
  <c r="G83" i="7"/>
  <c r="E84" i="7"/>
  <c r="F84" i="7"/>
  <c r="G84" i="7"/>
  <c r="E85" i="7"/>
  <c r="F85" i="7"/>
  <c r="G85" i="7"/>
  <c r="E86" i="7"/>
  <c r="F86" i="7"/>
  <c r="G86" i="7"/>
  <c r="E87" i="7"/>
  <c r="F87" i="7"/>
  <c r="G87" i="7"/>
  <c r="E88" i="7"/>
  <c r="F88" i="7"/>
  <c r="G88" i="7"/>
  <c r="E89" i="7"/>
  <c r="F89" i="7"/>
  <c r="G89" i="7"/>
  <c r="E90" i="7"/>
  <c r="F90" i="7"/>
  <c r="G90" i="7"/>
  <c r="E91" i="7"/>
  <c r="F91" i="7"/>
  <c r="G91" i="7"/>
  <c r="E92" i="7"/>
  <c r="F92" i="7"/>
  <c r="G92" i="7"/>
  <c r="E93" i="7"/>
  <c r="F93" i="7"/>
  <c r="G93" i="7"/>
  <c r="E94" i="7"/>
  <c r="F94" i="7"/>
  <c r="G94" i="7"/>
  <c r="E95" i="7"/>
  <c r="F95" i="7"/>
  <c r="G95" i="7"/>
  <c r="E96" i="7"/>
  <c r="F96" i="7"/>
  <c r="G96" i="7"/>
  <c r="E97" i="7"/>
  <c r="F97" i="7"/>
  <c r="G97" i="7"/>
  <c r="E98" i="7"/>
  <c r="F98" i="7"/>
  <c r="G98" i="7"/>
  <c r="E99" i="7"/>
  <c r="F99" i="7"/>
  <c r="G99" i="7"/>
  <c r="E100" i="7"/>
  <c r="F100" i="7"/>
  <c r="G100" i="7"/>
  <c r="E101" i="7"/>
  <c r="F101" i="7"/>
  <c r="G101" i="7"/>
  <c r="E102" i="7"/>
  <c r="F102" i="7"/>
  <c r="G102" i="7"/>
  <c r="E103" i="7"/>
  <c r="F103" i="7"/>
  <c r="G103" i="7"/>
  <c r="E104" i="7"/>
  <c r="F104" i="7"/>
  <c r="G104" i="7"/>
  <c r="E105" i="7"/>
  <c r="F105" i="7"/>
  <c r="G105" i="7"/>
  <c r="E106" i="7"/>
  <c r="F106" i="7"/>
  <c r="G106" i="7"/>
  <c r="E107" i="7"/>
  <c r="F107" i="7"/>
  <c r="G107" i="7"/>
  <c r="E108" i="7"/>
  <c r="F108" i="7"/>
  <c r="G108" i="7"/>
  <c r="E109" i="7"/>
  <c r="F109" i="7"/>
  <c r="G109" i="7"/>
  <c r="E110" i="7"/>
  <c r="F110" i="7"/>
  <c r="G110" i="7"/>
  <c r="E111" i="7"/>
  <c r="F111" i="7"/>
  <c r="G111" i="7"/>
  <c r="E112" i="7"/>
  <c r="F112" i="7"/>
  <c r="G112" i="7"/>
  <c r="E113" i="7"/>
  <c r="F113" i="7"/>
  <c r="G113" i="7"/>
  <c r="E114" i="7"/>
  <c r="F114" i="7"/>
  <c r="G114" i="7"/>
  <c r="E115" i="7"/>
  <c r="F115" i="7"/>
  <c r="G115" i="7"/>
  <c r="E116" i="7"/>
  <c r="F116" i="7"/>
  <c r="G116" i="7"/>
  <c r="E117" i="7"/>
  <c r="F117" i="7"/>
  <c r="G117" i="7"/>
  <c r="E118" i="7"/>
  <c r="F118" i="7"/>
  <c r="G118" i="7"/>
  <c r="E119" i="7"/>
  <c r="F119" i="7"/>
  <c r="G119" i="7"/>
  <c r="E120" i="7"/>
  <c r="F120" i="7"/>
  <c r="G120" i="7"/>
  <c r="E121" i="7"/>
  <c r="F121" i="7"/>
  <c r="G121" i="7"/>
  <c r="E122" i="7"/>
  <c r="F122" i="7"/>
  <c r="G122" i="7"/>
  <c r="E123" i="7"/>
  <c r="F123" i="7"/>
  <c r="G123" i="7"/>
  <c r="E124" i="7"/>
  <c r="F124" i="7"/>
  <c r="G124" i="7"/>
  <c r="E125" i="7"/>
  <c r="F125" i="7"/>
  <c r="G125" i="7"/>
  <c r="E126" i="7"/>
  <c r="F126" i="7"/>
  <c r="G126" i="7"/>
  <c r="E127" i="7"/>
  <c r="F127" i="7"/>
  <c r="G127" i="7"/>
  <c r="E128" i="7"/>
  <c r="F128" i="7"/>
  <c r="G128" i="7"/>
  <c r="E129" i="7"/>
  <c r="F129" i="7"/>
  <c r="G129" i="7"/>
  <c r="E130" i="7"/>
  <c r="F130" i="7"/>
  <c r="G130" i="7"/>
  <c r="E131" i="7"/>
  <c r="F131" i="7"/>
  <c r="G131" i="7"/>
  <c r="E132" i="7"/>
  <c r="F132" i="7"/>
  <c r="G132" i="7"/>
  <c r="E133" i="7"/>
  <c r="F133" i="7"/>
  <c r="G133" i="7"/>
  <c r="E134" i="7"/>
  <c r="F134" i="7"/>
  <c r="G134" i="7"/>
  <c r="E135" i="7"/>
  <c r="F135" i="7"/>
  <c r="G135" i="7"/>
  <c r="E136" i="7"/>
  <c r="F136" i="7"/>
  <c r="G136" i="7"/>
  <c r="A138" i="7"/>
  <c r="A139" i="7"/>
  <c r="A140" i="7"/>
  <c r="B138" i="7"/>
  <c r="B140" i="7"/>
  <c r="AM15" i="8"/>
  <c r="AM17" i="8"/>
  <c r="AM16" i="8"/>
  <c r="AM18" i="8"/>
  <c r="AR16" i="8"/>
  <c r="AI15" i="8"/>
  <c r="AI16" i="8"/>
  <c r="AK22" i="8"/>
  <c r="AI17" i="8"/>
  <c r="AI18" i="8"/>
  <c r="AK24" i="8"/>
  <c r="I18" i="8"/>
  <c r="AI21" i="8"/>
  <c r="AK19" i="8"/>
  <c r="AI26" i="8"/>
  <c r="AI28" i="8"/>
  <c r="N70" i="1"/>
  <c r="N72" i="1"/>
  <c r="I19" i="8"/>
  <c r="I20" i="8"/>
  <c r="I21" i="8"/>
  <c r="I17" i="8"/>
  <c r="I22" i="8"/>
  <c r="F17" i="8"/>
  <c r="G17" i="8"/>
  <c r="H17" i="8"/>
  <c r="F18" i="8"/>
  <c r="G18" i="8"/>
  <c r="H18" i="8"/>
  <c r="F19" i="8"/>
  <c r="G19" i="8"/>
  <c r="H19" i="8"/>
  <c r="F20" i="8"/>
  <c r="G20" i="8"/>
  <c r="H20" i="8"/>
  <c r="F21" i="8"/>
  <c r="G21" i="8"/>
  <c r="H21" i="8"/>
  <c r="H22" i="8"/>
  <c r="D156" i="8"/>
  <c r="B156" i="8"/>
  <c r="C156" i="8"/>
  <c r="AL16" i="8"/>
  <c r="AN16" i="8"/>
  <c r="BD16" i="8"/>
  <c r="AL17" i="8"/>
  <c r="AN17" i="8"/>
  <c r="BD17" i="8"/>
  <c r="AL18" i="8"/>
  <c r="AN18" i="8"/>
  <c r="AL15" i="8"/>
  <c r="AN15" i="8"/>
  <c r="BD15" i="8"/>
  <c r="F38" i="8"/>
  <c r="G38" i="8"/>
  <c r="H38" i="8"/>
  <c r="I38" i="8"/>
  <c r="F39" i="8"/>
  <c r="G39" i="8"/>
  <c r="H39" i="8"/>
  <c r="I39" i="8"/>
  <c r="F40" i="8"/>
  <c r="G40" i="8"/>
  <c r="H40" i="8"/>
  <c r="I40" i="8"/>
  <c r="F41" i="8"/>
  <c r="G41" i="8"/>
  <c r="H41" i="8"/>
  <c r="I41" i="8"/>
  <c r="F42" i="8"/>
  <c r="G42" i="8"/>
  <c r="H42" i="8"/>
  <c r="I42" i="8"/>
  <c r="F43" i="8"/>
  <c r="G43" i="8"/>
  <c r="H43" i="8"/>
  <c r="I43" i="8"/>
  <c r="F44" i="8"/>
  <c r="G44" i="8"/>
  <c r="H44" i="8"/>
  <c r="I44" i="8"/>
  <c r="F45" i="8"/>
  <c r="G45" i="8"/>
  <c r="H45" i="8"/>
  <c r="I45" i="8"/>
  <c r="F46" i="8"/>
  <c r="G46" i="8"/>
  <c r="H46" i="8"/>
  <c r="I46" i="8"/>
  <c r="F47" i="8"/>
  <c r="G47" i="8"/>
  <c r="H47" i="8"/>
  <c r="I47" i="8"/>
  <c r="F48" i="8"/>
  <c r="G48" i="8"/>
  <c r="H48" i="8"/>
  <c r="I48" i="8"/>
  <c r="F49" i="8"/>
  <c r="G49" i="8"/>
  <c r="H49" i="8"/>
  <c r="I49" i="8"/>
  <c r="F50" i="8"/>
  <c r="G50" i="8"/>
  <c r="H50" i="8"/>
  <c r="I50" i="8"/>
  <c r="F51" i="8"/>
  <c r="G51" i="8"/>
  <c r="H51" i="8"/>
  <c r="I51" i="8"/>
  <c r="F52" i="8"/>
  <c r="G52" i="8"/>
  <c r="H52" i="8"/>
  <c r="I52" i="8"/>
  <c r="F53" i="8"/>
  <c r="G53" i="8"/>
  <c r="H53" i="8"/>
  <c r="I53" i="8"/>
  <c r="F54" i="8"/>
  <c r="G54" i="8"/>
  <c r="H54" i="8"/>
  <c r="I54" i="8"/>
  <c r="F55" i="8"/>
  <c r="G55" i="8"/>
  <c r="H55" i="8"/>
  <c r="I55" i="8"/>
  <c r="F56" i="8"/>
  <c r="G56" i="8"/>
  <c r="H56" i="8"/>
  <c r="I56" i="8"/>
  <c r="F57" i="8"/>
  <c r="G57" i="8"/>
  <c r="H57" i="8"/>
  <c r="I57" i="8"/>
  <c r="G22" i="8"/>
  <c r="F22" i="8"/>
  <c r="F23" i="8"/>
  <c r="G23" i="8"/>
  <c r="H23" i="8"/>
  <c r="I23" i="8"/>
  <c r="F24" i="8"/>
  <c r="G24" i="8"/>
  <c r="H24" i="8"/>
  <c r="I24" i="8"/>
  <c r="F25" i="8"/>
  <c r="G25" i="8"/>
  <c r="H25" i="8"/>
  <c r="I25" i="8"/>
  <c r="F26" i="8"/>
  <c r="G26" i="8"/>
  <c r="H26" i="8"/>
  <c r="I26" i="8"/>
  <c r="F27" i="8"/>
  <c r="G27" i="8"/>
  <c r="H27" i="8"/>
  <c r="I27" i="8"/>
  <c r="F28" i="8"/>
  <c r="G28" i="8"/>
  <c r="H28" i="8"/>
  <c r="I28" i="8"/>
  <c r="F29" i="8"/>
  <c r="G29" i="8"/>
  <c r="H29" i="8"/>
  <c r="I29" i="8"/>
  <c r="F30" i="8"/>
  <c r="G30" i="8"/>
  <c r="H30" i="8"/>
  <c r="I30" i="8"/>
  <c r="F31" i="8"/>
  <c r="G31" i="8"/>
  <c r="H31" i="8"/>
  <c r="I31" i="8"/>
  <c r="F32" i="8"/>
  <c r="G32" i="8"/>
  <c r="H32" i="8"/>
  <c r="I32" i="8"/>
  <c r="F33" i="8"/>
  <c r="G33" i="8"/>
  <c r="H33" i="8"/>
  <c r="I33" i="8"/>
  <c r="F34" i="8"/>
  <c r="G34" i="8"/>
  <c r="H34" i="8"/>
  <c r="I34" i="8"/>
  <c r="F35" i="8"/>
  <c r="G35" i="8"/>
  <c r="H35" i="8"/>
  <c r="I35" i="8"/>
  <c r="F36" i="8"/>
  <c r="G36" i="8"/>
  <c r="H36" i="8"/>
  <c r="I36" i="8"/>
  <c r="F37" i="8"/>
  <c r="G37" i="8"/>
  <c r="H37" i="8"/>
  <c r="I37" i="8"/>
  <c r="F58" i="8"/>
  <c r="G58" i="8"/>
  <c r="H58" i="8"/>
  <c r="I58" i="8"/>
  <c r="F59" i="8"/>
  <c r="G59" i="8"/>
  <c r="H59" i="8"/>
  <c r="I59" i="8"/>
  <c r="F60" i="8"/>
  <c r="G60" i="8"/>
  <c r="H60" i="8"/>
  <c r="I60" i="8"/>
  <c r="F61" i="8"/>
  <c r="G61" i="8"/>
  <c r="H61" i="8"/>
  <c r="I61" i="8"/>
  <c r="F62" i="8"/>
  <c r="G62" i="8"/>
  <c r="H62" i="8"/>
  <c r="I62" i="8"/>
  <c r="F63" i="8"/>
  <c r="G63" i="8"/>
  <c r="H63" i="8"/>
  <c r="I63" i="8"/>
  <c r="F64" i="8"/>
  <c r="G64" i="8"/>
  <c r="H64" i="8"/>
  <c r="I64" i="8"/>
  <c r="F65" i="8"/>
  <c r="G65" i="8"/>
  <c r="H65" i="8"/>
  <c r="I65" i="8"/>
  <c r="F66" i="8"/>
  <c r="G66" i="8"/>
  <c r="H66" i="8"/>
  <c r="I66" i="8"/>
  <c r="F67" i="8"/>
  <c r="G67" i="8"/>
  <c r="H67" i="8"/>
  <c r="I67" i="8"/>
  <c r="F68" i="8"/>
  <c r="G68" i="8"/>
  <c r="H68" i="8"/>
  <c r="I68" i="8"/>
  <c r="F83" i="8"/>
  <c r="G83" i="8"/>
  <c r="H83" i="8"/>
  <c r="I83" i="8"/>
  <c r="F85" i="8"/>
  <c r="G85" i="8"/>
  <c r="H85" i="8"/>
  <c r="I85" i="8"/>
  <c r="F86" i="8"/>
  <c r="G86" i="8"/>
  <c r="H86" i="8"/>
  <c r="I86" i="8"/>
  <c r="F87" i="8"/>
  <c r="G87" i="8"/>
  <c r="H87" i="8"/>
  <c r="I87" i="8"/>
  <c r="F88" i="8"/>
  <c r="G88" i="8"/>
  <c r="H88" i="8"/>
  <c r="I88" i="8"/>
  <c r="F89" i="8"/>
  <c r="G89" i="8"/>
  <c r="H89" i="8"/>
  <c r="I89" i="8"/>
  <c r="F90" i="8"/>
  <c r="G90" i="8"/>
  <c r="H90" i="8"/>
  <c r="I90" i="8"/>
  <c r="F91" i="8"/>
  <c r="G91" i="8"/>
  <c r="H91" i="8"/>
  <c r="I91" i="8"/>
  <c r="F92" i="8"/>
  <c r="G92" i="8"/>
  <c r="H92" i="8"/>
  <c r="I92" i="8"/>
  <c r="F93" i="8"/>
  <c r="G93" i="8"/>
  <c r="H93" i="8"/>
  <c r="I93" i="8"/>
  <c r="F94" i="8"/>
  <c r="G94" i="8"/>
  <c r="H94" i="8"/>
  <c r="I94" i="8"/>
  <c r="F95" i="8"/>
  <c r="G95" i="8"/>
  <c r="H95" i="8"/>
  <c r="I95" i="8"/>
  <c r="F96" i="8"/>
  <c r="G96" i="8"/>
  <c r="H96" i="8"/>
  <c r="I96" i="8"/>
  <c r="F97" i="8"/>
  <c r="G97" i="8"/>
  <c r="H97" i="8"/>
  <c r="I97" i="8"/>
  <c r="F98" i="8"/>
  <c r="G98" i="8"/>
  <c r="H98" i="8"/>
  <c r="I98" i="8"/>
  <c r="F99" i="8"/>
  <c r="G99" i="8"/>
  <c r="H99" i="8"/>
  <c r="I99" i="8"/>
  <c r="F100" i="8"/>
  <c r="G100" i="8"/>
  <c r="H100" i="8"/>
  <c r="I100" i="8"/>
  <c r="F101" i="8"/>
  <c r="G101" i="8"/>
  <c r="H101" i="8"/>
  <c r="I101" i="8"/>
  <c r="F102" i="8"/>
  <c r="G102" i="8"/>
  <c r="H102" i="8"/>
  <c r="I102" i="8"/>
  <c r="F103" i="8"/>
  <c r="G103" i="8"/>
  <c r="H103" i="8"/>
  <c r="I103" i="8"/>
  <c r="F104" i="8"/>
  <c r="G104" i="8"/>
  <c r="H104" i="8"/>
  <c r="I104" i="8"/>
  <c r="F105" i="8"/>
  <c r="G105" i="8"/>
  <c r="H105" i="8"/>
  <c r="I105" i="8"/>
  <c r="F106" i="8"/>
  <c r="G106" i="8"/>
  <c r="H106" i="8"/>
  <c r="I106" i="8"/>
  <c r="F107" i="8"/>
  <c r="G107" i="8"/>
  <c r="H107" i="8"/>
  <c r="I107" i="8"/>
  <c r="F108" i="8"/>
  <c r="G108" i="8"/>
  <c r="H108" i="8"/>
  <c r="I108" i="8"/>
  <c r="F109" i="8"/>
  <c r="G109" i="8"/>
  <c r="H109" i="8"/>
  <c r="I109" i="8"/>
  <c r="F110" i="8"/>
  <c r="G110" i="8"/>
  <c r="H110" i="8"/>
  <c r="I110" i="8"/>
  <c r="F111" i="8"/>
  <c r="G111" i="8"/>
  <c r="H111" i="8"/>
  <c r="I111" i="8"/>
  <c r="F112" i="8"/>
  <c r="G112" i="8"/>
  <c r="H112" i="8"/>
  <c r="I112" i="8"/>
  <c r="F113" i="8"/>
  <c r="G113" i="8"/>
  <c r="H113" i="8"/>
  <c r="I113" i="8"/>
  <c r="F114" i="8"/>
  <c r="G114" i="8"/>
  <c r="H114" i="8"/>
  <c r="I114" i="8"/>
  <c r="F115" i="8"/>
  <c r="G115" i="8"/>
  <c r="H115" i="8"/>
  <c r="I115" i="8"/>
  <c r="F116" i="8"/>
  <c r="G116" i="8"/>
  <c r="H116" i="8"/>
  <c r="I116" i="8"/>
  <c r="F117" i="8"/>
  <c r="G117" i="8"/>
  <c r="H117" i="8"/>
  <c r="I117" i="8"/>
  <c r="F118" i="8"/>
  <c r="G118" i="8"/>
  <c r="H118" i="8"/>
  <c r="I118" i="8"/>
  <c r="F119" i="8"/>
  <c r="G119" i="8"/>
  <c r="H119" i="8"/>
  <c r="I119" i="8"/>
  <c r="F120" i="8"/>
  <c r="G120" i="8"/>
  <c r="H120" i="8"/>
  <c r="I120" i="8"/>
  <c r="F121" i="8"/>
  <c r="G121" i="8"/>
  <c r="H121" i="8"/>
  <c r="I121" i="8"/>
  <c r="F122" i="8"/>
  <c r="G122" i="8"/>
  <c r="H122" i="8"/>
  <c r="I122" i="8"/>
  <c r="F123" i="8"/>
  <c r="G123" i="8"/>
  <c r="H123" i="8"/>
  <c r="I123" i="8"/>
  <c r="F124" i="8"/>
  <c r="G124" i="8"/>
  <c r="H124" i="8"/>
  <c r="I124" i="8"/>
  <c r="F125" i="8"/>
  <c r="G125" i="8"/>
  <c r="H125" i="8"/>
  <c r="I125" i="8"/>
  <c r="F126" i="8"/>
  <c r="G126" i="8"/>
  <c r="H126" i="8"/>
  <c r="I126" i="8"/>
  <c r="F127" i="8"/>
  <c r="G127" i="8"/>
  <c r="H127" i="8"/>
  <c r="I127" i="8"/>
  <c r="F128" i="8"/>
  <c r="G128" i="8"/>
  <c r="H128" i="8"/>
  <c r="I128" i="8"/>
  <c r="F129" i="8"/>
  <c r="G129" i="8"/>
  <c r="H129" i="8"/>
  <c r="I129" i="8"/>
  <c r="F130" i="8"/>
  <c r="G130" i="8"/>
  <c r="H130" i="8"/>
  <c r="I130" i="8"/>
  <c r="F131" i="8"/>
  <c r="G131" i="8"/>
  <c r="H131" i="8"/>
  <c r="I131" i="8"/>
  <c r="F132" i="8"/>
  <c r="G132" i="8"/>
  <c r="H132" i="8"/>
  <c r="I132" i="8"/>
  <c r="F133" i="8"/>
  <c r="G133" i="8"/>
  <c r="H133" i="8"/>
  <c r="I133" i="8"/>
  <c r="F134" i="8"/>
  <c r="G134" i="8"/>
  <c r="H134" i="8"/>
  <c r="I134" i="8"/>
  <c r="F135" i="8"/>
  <c r="G135" i="8"/>
  <c r="H135" i="8"/>
  <c r="I135" i="8"/>
  <c r="F136" i="8"/>
  <c r="G136" i="8"/>
  <c r="H136" i="8"/>
  <c r="I136" i="8"/>
  <c r="F137" i="8"/>
  <c r="G137" i="8"/>
  <c r="H137" i="8"/>
  <c r="I137" i="8"/>
  <c r="F138" i="8"/>
  <c r="G138" i="8"/>
  <c r="H138" i="8"/>
  <c r="I138" i="8"/>
  <c r="F139" i="8"/>
  <c r="G139" i="8"/>
  <c r="H139" i="8"/>
  <c r="I139" i="8"/>
  <c r="F140" i="8"/>
  <c r="G140" i="8"/>
  <c r="H140" i="8"/>
  <c r="I140" i="8"/>
  <c r="F141" i="8"/>
  <c r="G141" i="8"/>
  <c r="H141" i="8"/>
  <c r="I141" i="8"/>
  <c r="F142" i="8"/>
  <c r="G142" i="8"/>
  <c r="H142" i="8"/>
  <c r="I142" i="8"/>
  <c r="F143" i="8"/>
  <c r="G143" i="8"/>
  <c r="H143" i="8"/>
  <c r="I143" i="8"/>
  <c r="F144" i="8"/>
  <c r="G144" i="8"/>
  <c r="H144" i="8"/>
  <c r="I144" i="8"/>
  <c r="F145" i="8"/>
  <c r="G145" i="8"/>
  <c r="H145" i="8"/>
  <c r="I145" i="8"/>
  <c r="F146" i="8"/>
  <c r="G146" i="8"/>
  <c r="H146" i="8"/>
  <c r="I146" i="8"/>
  <c r="F147" i="8"/>
  <c r="G147" i="8"/>
  <c r="H147" i="8"/>
  <c r="I147" i="8"/>
  <c r="F148" i="8"/>
  <c r="G148" i="8"/>
  <c r="H148" i="8"/>
  <c r="I148" i="8"/>
  <c r="F149" i="8"/>
  <c r="G149" i="8"/>
  <c r="H149" i="8"/>
  <c r="I149" i="8"/>
  <c r="F150" i="8"/>
  <c r="G150" i="8"/>
  <c r="H150" i="8"/>
  <c r="I150" i="8"/>
  <c r="F151" i="8"/>
  <c r="G151" i="8"/>
  <c r="H151" i="8"/>
  <c r="I151" i="8"/>
  <c r="BE16" i="8"/>
  <c r="BG16" i="8"/>
  <c r="BF16" i="8"/>
  <c r="BH16" i="8"/>
  <c r="BE17" i="8"/>
  <c r="BG17" i="8"/>
  <c r="BF17" i="8"/>
  <c r="BH17" i="8"/>
  <c r="BE18" i="8"/>
  <c r="BG18" i="8"/>
  <c r="BF18" i="8"/>
  <c r="BH18" i="8"/>
  <c r="BF15" i="8"/>
  <c r="BH15" i="8"/>
  <c r="BE15" i="8"/>
  <c r="BG15" i="8"/>
  <c r="AS15" i="9"/>
  <c r="AS16" i="9"/>
  <c r="AS17" i="9"/>
  <c r="AS18" i="9"/>
  <c r="AS19" i="9"/>
  <c r="AO15" i="9"/>
  <c r="AQ22" i="9"/>
  <c r="AO16" i="9"/>
  <c r="AQ23" i="9"/>
  <c r="AO17" i="9"/>
  <c r="AQ24" i="9"/>
  <c r="AO18" i="9"/>
  <c r="AQ25" i="9"/>
  <c r="AO19" i="9"/>
  <c r="AQ26" i="9"/>
  <c r="K18" i="9"/>
  <c r="K19" i="9"/>
  <c r="K20" i="9"/>
  <c r="K21" i="9"/>
  <c r="K22" i="9"/>
  <c r="K23" i="9"/>
  <c r="K24" i="9"/>
  <c r="K25" i="9"/>
  <c r="K26" i="9"/>
  <c r="AO22" i="9"/>
  <c r="K27" i="9"/>
  <c r="K28" i="9"/>
  <c r="K29" i="9"/>
  <c r="K30" i="9"/>
  <c r="J32" i="9"/>
  <c r="J33" i="9"/>
  <c r="J34" i="9"/>
  <c r="J35" i="9"/>
  <c r="J36" i="9"/>
  <c r="G18" i="9"/>
  <c r="H18" i="9"/>
  <c r="I18" i="9"/>
  <c r="J18" i="9"/>
  <c r="G19" i="9"/>
  <c r="H19" i="9"/>
  <c r="I19" i="9"/>
  <c r="J19" i="9"/>
  <c r="G20" i="9"/>
  <c r="H20" i="9"/>
  <c r="I20" i="9"/>
  <c r="J20" i="9"/>
  <c r="G21" i="9"/>
  <c r="H21" i="9"/>
  <c r="I21" i="9"/>
  <c r="J21" i="9"/>
  <c r="G22" i="9"/>
  <c r="H22" i="9"/>
  <c r="I22" i="9"/>
  <c r="J22" i="9"/>
  <c r="G23" i="9"/>
  <c r="H23" i="9"/>
  <c r="I23" i="9"/>
  <c r="J23" i="9"/>
  <c r="G24" i="9"/>
  <c r="H24" i="9"/>
  <c r="I24" i="9"/>
  <c r="J24" i="9"/>
  <c r="G25" i="9"/>
  <c r="H25" i="9"/>
  <c r="I25" i="9"/>
  <c r="J25" i="9"/>
  <c r="G26" i="9"/>
  <c r="H26" i="9"/>
  <c r="I26" i="9"/>
  <c r="J26" i="9"/>
  <c r="G27" i="9"/>
  <c r="H27" i="9"/>
  <c r="I27" i="9"/>
  <c r="J27" i="9"/>
  <c r="G28" i="9"/>
  <c r="H28" i="9"/>
  <c r="I28" i="9"/>
  <c r="J28" i="9"/>
  <c r="G29" i="9"/>
  <c r="H29" i="9"/>
  <c r="I29" i="9"/>
  <c r="J29" i="9"/>
  <c r="G30" i="9"/>
  <c r="H30" i="9"/>
  <c r="I30" i="9"/>
  <c r="J30" i="9"/>
  <c r="G31" i="9"/>
  <c r="H31" i="9"/>
  <c r="I31" i="9"/>
  <c r="J31" i="9"/>
  <c r="K31" i="9"/>
  <c r="G32" i="9"/>
  <c r="H32" i="9"/>
  <c r="I32" i="9"/>
  <c r="K32" i="9"/>
  <c r="G33" i="9"/>
  <c r="H33" i="9"/>
  <c r="I33" i="9"/>
  <c r="K33" i="9"/>
  <c r="G34" i="9"/>
  <c r="H34" i="9"/>
  <c r="I34" i="9"/>
  <c r="K34" i="9"/>
  <c r="G35" i="9"/>
  <c r="H35" i="9"/>
  <c r="I35" i="9"/>
  <c r="K35" i="9"/>
  <c r="G36" i="9"/>
  <c r="H36" i="9"/>
  <c r="I36" i="9"/>
  <c r="K36" i="9"/>
  <c r="G37" i="9"/>
  <c r="H37" i="9"/>
  <c r="I37" i="9"/>
  <c r="J37" i="9"/>
  <c r="K37" i="9"/>
  <c r="G38" i="9"/>
  <c r="H38" i="9"/>
  <c r="I38" i="9"/>
  <c r="J38" i="9"/>
  <c r="K38" i="9"/>
  <c r="G39" i="9"/>
  <c r="H39" i="9"/>
  <c r="I39" i="9"/>
  <c r="J39" i="9"/>
  <c r="K39" i="9"/>
  <c r="G40" i="9"/>
  <c r="H40" i="9"/>
  <c r="I40" i="9"/>
  <c r="J40" i="9"/>
  <c r="K40" i="9"/>
  <c r="G41" i="9"/>
  <c r="H41" i="9"/>
  <c r="I41" i="9"/>
  <c r="J41" i="9"/>
  <c r="K41" i="9"/>
  <c r="G42" i="9"/>
  <c r="H42" i="9"/>
  <c r="I42" i="9"/>
  <c r="J42" i="9"/>
  <c r="K42" i="9"/>
  <c r="G43" i="9"/>
  <c r="H43" i="9"/>
  <c r="I43" i="9"/>
  <c r="J43" i="9"/>
  <c r="K43" i="9"/>
  <c r="G44" i="9"/>
  <c r="H44" i="9"/>
  <c r="I44" i="9"/>
  <c r="J44" i="9"/>
  <c r="K44" i="9"/>
  <c r="G45" i="9"/>
  <c r="H45" i="9"/>
  <c r="I45" i="9"/>
  <c r="J45" i="9"/>
  <c r="K45" i="9"/>
  <c r="G46" i="9"/>
  <c r="H46" i="9"/>
  <c r="I46" i="9"/>
  <c r="J46" i="9"/>
  <c r="K46" i="9"/>
  <c r="G47" i="9"/>
  <c r="H47" i="9"/>
  <c r="I47" i="9"/>
  <c r="J47" i="9"/>
  <c r="K47" i="9"/>
  <c r="G48" i="9"/>
  <c r="H48" i="9"/>
  <c r="I48" i="9"/>
  <c r="J48" i="9"/>
  <c r="K48" i="9"/>
  <c r="G49" i="9"/>
  <c r="H49" i="9"/>
  <c r="I49" i="9"/>
  <c r="J49" i="9"/>
  <c r="K49" i="9"/>
  <c r="G50" i="9"/>
  <c r="H50" i="9"/>
  <c r="I50" i="9"/>
  <c r="J50" i="9"/>
  <c r="K50" i="9"/>
  <c r="G51" i="9"/>
  <c r="H51" i="9"/>
  <c r="I51" i="9"/>
  <c r="J51" i="9"/>
  <c r="K51" i="9"/>
  <c r="G52" i="9"/>
  <c r="H52" i="9"/>
  <c r="I52" i="9"/>
  <c r="J52" i="9"/>
  <c r="K52" i="9"/>
  <c r="G53" i="9"/>
  <c r="H53" i="9"/>
  <c r="I53" i="9"/>
  <c r="J53" i="9"/>
  <c r="K53" i="9"/>
  <c r="G54" i="9"/>
  <c r="H54" i="9"/>
  <c r="I54" i="9"/>
  <c r="J54" i="9"/>
  <c r="K54" i="9"/>
  <c r="G55" i="9"/>
  <c r="H55" i="9"/>
  <c r="I55" i="9"/>
  <c r="J55" i="9"/>
  <c r="K55" i="9"/>
  <c r="G56" i="9"/>
  <c r="H56" i="9"/>
  <c r="I56" i="9"/>
  <c r="J56" i="9"/>
  <c r="K56" i="9"/>
  <c r="G57" i="9"/>
  <c r="H57" i="9"/>
  <c r="I57" i="9"/>
  <c r="J57" i="9"/>
  <c r="K57" i="9"/>
  <c r="G58" i="9"/>
  <c r="H58" i="9"/>
  <c r="I58" i="9"/>
  <c r="J58" i="9"/>
  <c r="K58" i="9"/>
  <c r="G59" i="9"/>
  <c r="H59" i="9"/>
  <c r="I59" i="9"/>
  <c r="J59" i="9"/>
  <c r="K59" i="9"/>
  <c r="G60" i="9"/>
  <c r="H60" i="9"/>
  <c r="I60" i="9"/>
  <c r="J60" i="9"/>
  <c r="K60" i="9"/>
  <c r="G61" i="9"/>
  <c r="H61" i="9"/>
  <c r="I61" i="9"/>
  <c r="J61" i="9"/>
  <c r="K61" i="9"/>
  <c r="G62" i="9"/>
  <c r="H62" i="9"/>
  <c r="I62" i="9"/>
  <c r="J62" i="9"/>
  <c r="K62" i="9"/>
  <c r="G63" i="9"/>
  <c r="H63" i="9"/>
  <c r="I63" i="9"/>
  <c r="J63" i="9"/>
  <c r="K63" i="9"/>
  <c r="G64" i="9"/>
  <c r="H64" i="9"/>
  <c r="I64" i="9"/>
  <c r="J64" i="9"/>
  <c r="K64" i="9"/>
  <c r="G65" i="9"/>
  <c r="H65" i="9"/>
  <c r="I65" i="9"/>
  <c r="J65" i="9"/>
  <c r="K65" i="9"/>
  <c r="G66" i="9"/>
  <c r="H66" i="9"/>
  <c r="I66" i="9"/>
  <c r="J66" i="9"/>
  <c r="K66" i="9"/>
  <c r="G67" i="9"/>
  <c r="H67" i="9"/>
  <c r="I67" i="9"/>
  <c r="J67" i="9"/>
  <c r="K67" i="9"/>
  <c r="G68" i="9"/>
  <c r="H68" i="9"/>
  <c r="I68" i="9"/>
  <c r="J68" i="9"/>
  <c r="K68" i="9"/>
  <c r="G69" i="9"/>
  <c r="H69" i="9"/>
  <c r="I69" i="9"/>
  <c r="J69" i="9"/>
  <c r="K69" i="9"/>
  <c r="G70" i="9"/>
  <c r="H70" i="9"/>
  <c r="I70" i="9"/>
  <c r="J70" i="9"/>
  <c r="K70" i="9"/>
  <c r="G86" i="9"/>
  <c r="H86" i="9"/>
  <c r="I86" i="9"/>
  <c r="J86" i="9"/>
  <c r="K86" i="9"/>
  <c r="G87" i="9"/>
  <c r="H87" i="9"/>
  <c r="I87" i="9"/>
  <c r="J87" i="9"/>
  <c r="K87" i="9"/>
  <c r="G88" i="9"/>
  <c r="H88" i="9"/>
  <c r="I88" i="9"/>
  <c r="J88" i="9"/>
  <c r="K88" i="9"/>
  <c r="G89" i="9"/>
  <c r="H89" i="9"/>
  <c r="I89" i="9"/>
  <c r="J89" i="9"/>
  <c r="K89" i="9"/>
  <c r="G90" i="9"/>
  <c r="H90" i="9"/>
  <c r="I90" i="9"/>
  <c r="J90" i="9"/>
  <c r="K90" i="9"/>
  <c r="G91" i="9"/>
  <c r="H91" i="9"/>
  <c r="I91" i="9"/>
  <c r="J91" i="9"/>
  <c r="K91" i="9"/>
  <c r="G92" i="9"/>
  <c r="H92" i="9"/>
  <c r="I92" i="9"/>
  <c r="J92" i="9"/>
  <c r="K92" i="9"/>
  <c r="G93" i="9"/>
  <c r="H93" i="9"/>
  <c r="I93" i="9"/>
  <c r="J93" i="9"/>
  <c r="K93" i="9"/>
  <c r="G94" i="9"/>
  <c r="H94" i="9"/>
  <c r="I94" i="9"/>
  <c r="J94" i="9"/>
  <c r="K94" i="9"/>
  <c r="G95" i="9"/>
  <c r="H95" i="9"/>
  <c r="I95" i="9"/>
  <c r="J95" i="9"/>
  <c r="K95" i="9"/>
  <c r="G96" i="9"/>
  <c r="H96" i="9"/>
  <c r="I96" i="9"/>
  <c r="J96" i="9"/>
  <c r="K96" i="9"/>
  <c r="G97" i="9"/>
  <c r="H97" i="9"/>
  <c r="I97" i="9"/>
  <c r="J97" i="9"/>
  <c r="K97" i="9"/>
  <c r="G98" i="9"/>
  <c r="H98" i="9"/>
  <c r="I98" i="9"/>
  <c r="J98" i="9"/>
  <c r="K98" i="9"/>
  <c r="G99" i="9"/>
  <c r="H99" i="9"/>
  <c r="I99" i="9"/>
  <c r="J99" i="9"/>
  <c r="K99" i="9"/>
  <c r="G100" i="9"/>
  <c r="H100" i="9"/>
  <c r="I100" i="9"/>
  <c r="J100" i="9"/>
  <c r="K100" i="9"/>
  <c r="G101" i="9"/>
  <c r="H101" i="9"/>
  <c r="I101" i="9"/>
  <c r="J101" i="9"/>
  <c r="K101" i="9"/>
  <c r="G102" i="9"/>
  <c r="H102" i="9"/>
  <c r="I102" i="9"/>
  <c r="J102" i="9"/>
  <c r="K102" i="9"/>
  <c r="G103" i="9"/>
  <c r="H103" i="9"/>
  <c r="I103" i="9"/>
  <c r="J103" i="9"/>
  <c r="K103" i="9"/>
  <c r="G104" i="9"/>
  <c r="H104" i="9"/>
  <c r="I104" i="9"/>
  <c r="J104" i="9"/>
  <c r="K104" i="9"/>
  <c r="G105" i="9"/>
  <c r="H105" i="9"/>
  <c r="I105" i="9"/>
  <c r="J105" i="9"/>
  <c r="K105" i="9"/>
  <c r="G106" i="9"/>
  <c r="H106" i="9"/>
  <c r="I106" i="9"/>
  <c r="J106" i="9"/>
  <c r="K106" i="9"/>
  <c r="G107" i="9"/>
  <c r="H107" i="9"/>
  <c r="I107" i="9"/>
  <c r="J107" i="9"/>
  <c r="K107" i="9"/>
  <c r="G108" i="9"/>
  <c r="H108" i="9"/>
  <c r="I108" i="9"/>
  <c r="J108" i="9"/>
  <c r="K108" i="9"/>
  <c r="G109" i="9"/>
  <c r="H109" i="9"/>
  <c r="I109" i="9"/>
  <c r="J109" i="9"/>
  <c r="K109" i="9"/>
  <c r="G110" i="9"/>
  <c r="H110" i="9"/>
  <c r="I110" i="9"/>
  <c r="J110" i="9"/>
  <c r="K110" i="9"/>
  <c r="G111" i="9"/>
  <c r="H111" i="9"/>
  <c r="I111" i="9"/>
  <c r="J111" i="9"/>
  <c r="K111" i="9"/>
  <c r="G112" i="9"/>
  <c r="H112" i="9"/>
  <c r="I112" i="9"/>
  <c r="J112" i="9"/>
  <c r="K112" i="9"/>
  <c r="G113" i="9"/>
  <c r="H113" i="9"/>
  <c r="I113" i="9"/>
  <c r="J113" i="9"/>
  <c r="K113" i="9"/>
  <c r="G114" i="9"/>
  <c r="H114" i="9"/>
  <c r="I114" i="9"/>
  <c r="J114" i="9"/>
  <c r="K114" i="9"/>
  <c r="G115" i="9"/>
  <c r="H115" i="9"/>
  <c r="I115" i="9"/>
  <c r="J115" i="9"/>
  <c r="K115" i="9"/>
  <c r="G116" i="9"/>
  <c r="H116" i="9"/>
  <c r="I116" i="9"/>
  <c r="J116" i="9"/>
  <c r="K116" i="9"/>
  <c r="G117" i="9"/>
  <c r="H117" i="9"/>
  <c r="I117" i="9"/>
  <c r="J117" i="9"/>
  <c r="K117" i="9"/>
  <c r="G118" i="9"/>
  <c r="H118" i="9"/>
  <c r="I118" i="9"/>
  <c r="J118" i="9"/>
  <c r="K118" i="9"/>
  <c r="G119" i="9"/>
  <c r="H119" i="9"/>
  <c r="I119" i="9"/>
  <c r="J119" i="9"/>
  <c r="K119" i="9"/>
  <c r="G120" i="9"/>
  <c r="H120" i="9"/>
  <c r="I120" i="9"/>
  <c r="J120" i="9"/>
  <c r="K120" i="9"/>
  <c r="G121" i="9"/>
  <c r="H121" i="9"/>
  <c r="I121" i="9"/>
  <c r="J121" i="9"/>
  <c r="K121" i="9"/>
  <c r="G122" i="9"/>
  <c r="H122" i="9"/>
  <c r="I122" i="9"/>
  <c r="J122" i="9"/>
  <c r="K122" i="9"/>
  <c r="G123" i="9"/>
  <c r="H123" i="9"/>
  <c r="I123" i="9"/>
  <c r="J123" i="9"/>
  <c r="K123" i="9"/>
  <c r="G124" i="9"/>
  <c r="H124" i="9"/>
  <c r="I124" i="9"/>
  <c r="J124" i="9"/>
  <c r="K124" i="9"/>
  <c r="G125" i="9"/>
  <c r="H125" i="9"/>
  <c r="I125" i="9"/>
  <c r="J125" i="9"/>
  <c r="K125" i="9"/>
  <c r="G126" i="9"/>
  <c r="H126" i="9"/>
  <c r="I126" i="9"/>
  <c r="J126" i="9"/>
  <c r="K126" i="9"/>
  <c r="G127" i="9"/>
  <c r="H127" i="9"/>
  <c r="I127" i="9"/>
  <c r="J127" i="9"/>
  <c r="K127" i="9"/>
  <c r="G128" i="9"/>
  <c r="H128" i="9"/>
  <c r="I128" i="9"/>
  <c r="J128" i="9"/>
  <c r="K128" i="9"/>
  <c r="G129" i="9"/>
  <c r="H129" i="9"/>
  <c r="I129" i="9"/>
  <c r="J129" i="9"/>
  <c r="K129" i="9"/>
  <c r="G130" i="9"/>
  <c r="H130" i="9"/>
  <c r="I130" i="9"/>
  <c r="J130" i="9"/>
  <c r="K130" i="9"/>
  <c r="G131" i="9"/>
  <c r="H131" i="9"/>
  <c r="I131" i="9"/>
  <c r="J131" i="9"/>
  <c r="K131" i="9"/>
  <c r="G132" i="9"/>
  <c r="H132" i="9"/>
  <c r="I132" i="9"/>
  <c r="J132" i="9"/>
  <c r="K132" i="9"/>
  <c r="G133" i="9"/>
  <c r="H133" i="9"/>
  <c r="I133" i="9"/>
  <c r="J133" i="9"/>
  <c r="K133" i="9"/>
  <c r="G134" i="9"/>
  <c r="H134" i="9"/>
  <c r="I134" i="9"/>
  <c r="J134" i="9"/>
  <c r="K134" i="9"/>
  <c r="G135" i="9"/>
  <c r="H135" i="9"/>
  <c r="I135" i="9"/>
  <c r="J135" i="9"/>
  <c r="K135" i="9"/>
  <c r="G136" i="9"/>
  <c r="H136" i="9"/>
  <c r="I136" i="9"/>
  <c r="J136" i="9"/>
  <c r="K136" i="9"/>
  <c r="G137" i="9"/>
  <c r="H137" i="9"/>
  <c r="I137" i="9"/>
  <c r="J137" i="9"/>
  <c r="K137" i="9"/>
  <c r="G138" i="9"/>
  <c r="H138" i="9"/>
  <c r="I138" i="9"/>
  <c r="J138" i="9"/>
  <c r="K138" i="9"/>
  <c r="G139" i="9"/>
  <c r="H139" i="9"/>
  <c r="I139" i="9"/>
  <c r="J139" i="9"/>
  <c r="K139" i="9"/>
  <c r="G140" i="9"/>
  <c r="H140" i="9"/>
  <c r="I140" i="9"/>
  <c r="J140" i="9"/>
  <c r="K140" i="9"/>
  <c r="G141" i="9"/>
  <c r="H141" i="9"/>
  <c r="I141" i="9"/>
  <c r="J141" i="9"/>
  <c r="K141" i="9"/>
  <c r="G142" i="9"/>
  <c r="H142" i="9"/>
  <c r="I142" i="9"/>
  <c r="J142" i="9"/>
  <c r="K142" i="9"/>
  <c r="G143" i="9"/>
  <c r="H143" i="9"/>
  <c r="I143" i="9"/>
  <c r="J143" i="9"/>
  <c r="K143" i="9"/>
  <c r="G144" i="9"/>
  <c r="H144" i="9"/>
  <c r="I144" i="9"/>
  <c r="J144" i="9"/>
  <c r="K144" i="9"/>
  <c r="G145" i="9"/>
  <c r="H145" i="9"/>
  <c r="I145" i="9"/>
  <c r="J145" i="9"/>
  <c r="K145" i="9"/>
  <c r="G146" i="9"/>
  <c r="H146" i="9"/>
  <c r="I146" i="9"/>
  <c r="J146" i="9"/>
  <c r="K146" i="9"/>
  <c r="G147" i="9"/>
  <c r="H147" i="9"/>
  <c r="I147" i="9"/>
  <c r="J147" i="9"/>
  <c r="K147" i="9"/>
  <c r="E150" i="9"/>
  <c r="E152" i="9"/>
  <c r="G149" i="9"/>
  <c r="G150" i="9"/>
  <c r="G151" i="9"/>
  <c r="D150" i="9"/>
  <c r="D152" i="9"/>
  <c r="A150" i="9"/>
  <c r="A152" i="9"/>
  <c r="B150" i="9"/>
  <c r="B152" i="9"/>
  <c r="C150" i="9"/>
  <c r="C152" i="9"/>
  <c r="AO27" i="9"/>
  <c r="AO29" i="9"/>
  <c r="N85" i="1"/>
  <c r="N87" i="1"/>
  <c r="AR16" i="9"/>
  <c r="AT16" i="9"/>
  <c r="BH16" i="9"/>
  <c r="AR17" i="9"/>
  <c r="AT17" i="9"/>
  <c r="BH17" i="9"/>
  <c r="AR18" i="9"/>
  <c r="AT18" i="9"/>
  <c r="BH18" i="9"/>
  <c r="AR19" i="9"/>
  <c r="AT19" i="9"/>
  <c r="BH19" i="9"/>
  <c r="AR15" i="9"/>
  <c r="AT15" i="9"/>
  <c r="BH15" i="9"/>
  <c r="BJ16" i="9"/>
  <c r="BL16" i="9"/>
  <c r="BJ17" i="9"/>
  <c r="BL17" i="9"/>
  <c r="BJ18" i="9"/>
  <c r="BL18" i="9"/>
  <c r="BJ19" i="9"/>
  <c r="BL19" i="9"/>
  <c r="BJ15" i="9"/>
  <c r="BL15" i="9"/>
  <c r="BI16" i="9"/>
  <c r="BK16" i="9"/>
  <c r="BI17" i="9"/>
  <c r="BK17" i="9"/>
  <c r="BI18" i="9"/>
  <c r="BK18" i="9"/>
  <c r="BI19" i="9"/>
  <c r="BK19" i="9"/>
  <c r="BI15" i="9"/>
  <c r="BK15" i="9"/>
  <c r="F19" i="9"/>
  <c r="F20" i="9"/>
  <c r="F21" i="9"/>
  <c r="F22" i="9"/>
  <c r="F23" i="9"/>
  <c r="F24" i="9"/>
  <c r="F25" i="9"/>
  <c r="F26" i="9"/>
  <c r="F27" i="9"/>
  <c r="F18" i="9"/>
  <c r="H7" i="10"/>
  <c r="N7" i="10"/>
  <c r="H12" i="10"/>
  <c r="AY16" i="9"/>
  <c r="E6" i="6"/>
  <c r="D10" i="6"/>
  <c r="I16" i="1"/>
  <c r="I17" i="1"/>
  <c r="F43" i="14"/>
  <c r="H44" i="14"/>
  <c r="M6" i="10"/>
  <c r="N6" i="10"/>
  <c r="H9" i="10"/>
  <c r="L6" i="10"/>
  <c r="X19" i="9"/>
  <c r="AU15" i="9"/>
  <c r="AW15" i="9"/>
  <c r="X21" i="9"/>
  <c r="T17" i="8"/>
  <c r="T19" i="8"/>
  <c r="T21" i="8"/>
  <c r="AO16" i="8"/>
  <c r="AQ16" i="8"/>
  <c r="V17" i="8"/>
  <c r="V18" i="8"/>
  <c r="V19" i="8"/>
  <c r="V20" i="8"/>
  <c r="T23" i="8"/>
  <c r="V23" i="8"/>
  <c r="T24" i="8"/>
  <c r="V24" i="8"/>
  <c r="T25" i="8"/>
  <c r="V25" i="8"/>
  <c r="U23" i="8"/>
  <c r="W23" i="8"/>
  <c r="U24" i="8"/>
  <c r="W24" i="8"/>
  <c r="U25" i="8"/>
  <c r="W25" i="8"/>
  <c r="AX19" i="8"/>
  <c r="AX20" i="8"/>
  <c r="AX21" i="8"/>
  <c r="AX22" i="8"/>
  <c r="V21" i="8"/>
  <c r="AD17" i="8"/>
  <c r="Q31" i="7"/>
  <c r="S31" i="7"/>
  <c r="S32" i="7"/>
  <c r="R33" i="7"/>
  <c r="R34" i="7"/>
  <c r="S25" i="7"/>
  <c r="C141" i="7"/>
  <c r="R28" i="7"/>
  <c r="AX12" i="7"/>
  <c r="AY10" i="7"/>
  <c r="AX11" i="7"/>
  <c r="Q27" i="7"/>
  <c r="S29" i="7"/>
  <c r="C142" i="7"/>
  <c r="C22" i="2"/>
  <c r="C24" i="2"/>
  <c r="E18" i="13"/>
  <c r="BF21" i="9"/>
  <c r="AU17" i="9"/>
  <c r="AV17" i="9"/>
  <c r="BD21" i="9"/>
  <c r="BF22" i="9"/>
  <c r="AU19" i="9"/>
  <c r="AV19" i="9"/>
  <c r="AU18" i="9"/>
  <c r="AV18" i="9"/>
  <c r="D153" i="9"/>
  <c r="AU16" i="9"/>
  <c r="AV16" i="9"/>
  <c r="AX16" i="9"/>
  <c r="Y19" i="9"/>
  <c r="Y20" i="9"/>
  <c r="Y22" i="9"/>
  <c r="B153" i="9"/>
  <c r="AN12" i="9"/>
  <c r="X18" i="9"/>
  <c r="X20" i="9"/>
  <c r="X22" i="9"/>
  <c r="BB23" i="9"/>
  <c r="BB21" i="9"/>
  <c r="G152" i="9"/>
  <c r="AO23" i="9"/>
  <c r="F8" i="36"/>
  <c r="R18" i="7"/>
  <c r="R14" i="7"/>
  <c r="R22" i="7"/>
  <c r="AO28" i="7"/>
  <c r="AO27" i="7"/>
  <c r="AO26" i="7"/>
  <c r="AO25" i="7"/>
  <c r="AO24" i="7"/>
  <c r="AO23" i="7"/>
  <c r="AO22" i="7"/>
  <c r="AO21" i="7"/>
  <c r="S23" i="7"/>
  <c r="AD16" i="7"/>
  <c r="AD18" i="7"/>
  <c r="R12" i="7"/>
  <c r="R16" i="7"/>
  <c r="R20" i="7"/>
  <c r="Q23" i="7"/>
  <c r="R24" i="7"/>
  <c r="R26" i="7"/>
  <c r="S27" i="7"/>
  <c r="AO20" i="7"/>
  <c r="W21" i="8"/>
  <c r="AE17" i="8"/>
  <c r="D157" i="8"/>
  <c r="G7" i="10"/>
  <c r="M7" i="10"/>
  <c r="G12" i="10"/>
  <c r="AS16" i="8"/>
  <c r="F155" i="8"/>
  <c r="AK23" i="8"/>
  <c r="AK21" i="8"/>
  <c r="AO18" i="8"/>
  <c r="AI22" i="8"/>
  <c r="G9" i="10"/>
  <c r="U21" i="8"/>
  <c r="AC17" i="8"/>
  <c r="AH12" i="8"/>
  <c r="AP16" i="8"/>
  <c r="G8" i="10"/>
  <c r="G11" i="10"/>
  <c r="AO11" i="7"/>
  <c r="AO19" i="7"/>
  <c r="AO18" i="7"/>
  <c r="AO17" i="7"/>
  <c r="E140" i="7"/>
  <c r="Q15" i="7"/>
  <c r="Q17" i="7"/>
  <c r="AO16" i="7"/>
  <c r="S17" i="7"/>
  <c r="F9" i="10"/>
  <c r="S13" i="7"/>
  <c r="S21" i="7"/>
  <c r="AO15" i="7"/>
  <c r="F44" i="14"/>
  <c r="H45" i="14"/>
  <c r="E138" i="7"/>
  <c r="E139" i="7"/>
  <c r="AD13" i="7"/>
  <c r="F8" i="10"/>
  <c r="F7" i="10"/>
  <c r="L7" i="10"/>
  <c r="F12" i="10"/>
  <c r="AJ11" i="7"/>
  <c r="Q42" i="7"/>
  <c r="Q44" i="7"/>
  <c r="Q46" i="7"/>
  <c r="Q48" i="7"/>
  <c r="Q50" i="7"/>
  <c r="Q52" i="7"/>
  <c r="Q54" i="7"/>
  <c r="Q56" i="7"/>
  <c r="Q58" i="7"/>
  <c r="Q60" i="7"/>
  <c r="Q62" i="7"/>
  <c r="Q64" i="7"/>
  <c r="Q66" i="7"/>
  <c r="Q68" i="7"/>
  <c r="Q70" i="7"/>
  <c r="Q72" i="7"/>
  <c r="Q80" i="7"/>
  <c r="Q82" i="7"/>
  <c r="Q84" i="7"/>
  <c r="Q86" i="7"/>
  <c r="Q88" i="7"/>
  <c r="Q90" i="7"/>
  <c r="Q92" i="7"/>
  <c r="Q94" i="7"/>
  <c r="Q96" i="7"/>
  <c r="Q98" i="7"/>
  <c r="Q100" i="7"/>
  <c r="Q102" i="7"/>
  <c r="Q104" i="7"/>
  <c r="Q106" i="7"/>
  <c r="Q108" i="7"/>
  <c r="Q110" i="7"/>
  <c r="Q112" i="7"/>
  <c r="Q114" i="7"/>
  <c r="Q116" i="7"/>
  <c r="Q118" i="7"/>
  <c r="Q120" i="7"/>
  <c r="Q122" i="7"/>
  <c r="Q124" i="7"/>
  <c r="Q126" i="7"/>
  <c r="Q128" i="7"/>
  <c r="Q130" i="7"/>
  <c r="Q132" i="7"/>
  <c r="Q134" i="7"/>
  <c r="AX10" i="7"/>
  <c r="Q11" i="7"/>
  <c r="Q13" i="7"/>
  <c r="Q19" i="7"/>
  <c r="Q21" i="7"/>
  <c r="Q25" i="7"/>
  <c r="Q29" i="7"/>
  <c r="Q32" i="7"/>
  <c r="Q34" i="7"/>
  <c r="Q36" i="7"/>
  <c r="Q38" i="7"/>
  <c r="Q40" i="7"/>
  <c r="Q41" i="7"/>
  <c r="Q43" i="7"/>
  <c r="Q45" i="7"/>
  <c r="Q47" i="7"/>
  <c r="Q49" i="7"/>
  <c r="Q51" i="7"/>
  <c r="Q53" i="7"/>
  <c r="Q55" i="7"/>
  <c r="Q57" i="7"/>
  <c r="Q59" i="7"/>
  <c r="Q61" i="7"/>
  <c r="Q63" i="7"/>
  <c r="Q65" i="7"/>
  <c r="Q67" i="7"/>
  <c r="Q69" i="7"/>
  <c r="Q71" i="7"/>
  <c r="Q79" i="7"/>
  <c r="Q81" i="7"/>
  <c r="Q83" i="7"/>
  <c r="Q85" i="7"/>
  <c r="Q87" i="7"/>
  <c r="Q89" i="7"/>
  <c r="Q91" i="7"/>
  <c r="Q93" i="7"/>
  <c r="Q95" i="7"/>
  <c r="Q97" i="7"/>
  <c r="Q99" i="7"/>
  <c r="Q101" i="7"/>
  <c r="Q103" i="7"/>
  <c r="Q105" i="7"/>
  <c r="Q107" i="7"/>
  <c r="Q109" i="7"/>
  <c r="Q111" i="7"/>
  <c r="Q113" i="7"/>
  <c r="Q115" i="7"/>
  <c r="Q117" i="7"/>
  <c r="Q119" i="7"/>
  <c r="Q121" i="7"/>
  <c r="Q123" i="7"/>
  <c r="Q125" i="7"/>
  <c r="Q127" i="7"/>
  <c r="Q129" i="7"/>
  <c r="Q131" i="7"/>
  <c r="Q133" i="7"/>
  <c r="Q135" i="7"/>
  <c r="Q136" i="7"/>
  <c r="S11" i="7"/>
  <c r="S15" i="7"/>
  <c r="S19" i="7"/>
  <c r="AO14" i="7"/>
  <c r="AO13" i="7"/>
  <c r="R11" i="7"/>
  <c r="Q12" i="7"/>
  <c r="S12" i="7"/>
  <c r="R13" i="7"/>
  <c r="Q14" i="7"/>
  <c r="S14" i="7"/>
  <c r="R15" i="7"/>
  <c r="Q16" i="7"/>
  <c r="S16" i="7"/>
  <c r="R17" i="7"/>
  <c r="Q18" i="7"/>
  <c r="S18" i="7"/>
  <c r="R19" i="7"/>
  <c r="Q20" i="7"/>
  <c r="S20" i="7"/>
  <c r="R21" i="7"/>
  <c r="Q22" i="7"/>
  <c r="S22" i="7"/>
  <c r="R23" i="7"/>
  <c r="Q24" i="7"/>
  <c r="S24" i="7"/>
  <c r="R25" i="7"/>
  <c r="Q26" i="7"/>
  <c r="S26" i="7"/>
  <c r="R27" i="7"/>
  <c r="Q28" i="7"/>
  <c r="S28" i="7"/>
  <c r="AU11" i="7"/>
  <c r="AI11" i="7"/>
  <c r="AG11" i="7"/>
  <c r="AH11" i="7"/>
  <c r="AA7" i="7"/>
  <c r="E7" i="13"/>
  <c r="E16" i="13"/>
  <c r="E14" i="13"/>
  <c r="B7" i="13"/>
  <c r="H6" i="13"/>
  <c r="G13" i="5"/>
  <c r="F105" i="5"/>
  <c r="I23" i="1"/>
  <c r="D22" i="11"/>
  <c r="F47" i="14"/>
  <c r="I18" i="1"/>
  <c r="E18" i="6"/>
  <c r="E19" i="6"/>
  <c r="AO24" i="9"/>
  <c r="AO31" i="9"/>
  <c r="AQ27" i="9"/>
  <c r="AH18" i="9"/>
  <c r="AJ18" i="9"/>
  <c r="AL18" i="9"/>
  <c r="AY18" i="8"/>
  <c r="AY19" i="8"/>
  <c r="AY20" i="8"/>
  <c r="AY21" i="8"/>
  <c r="AY22" i="8"/>
  <c r="AW18" i="8"/>
  <c r="AW19" i="8"/>
  <c r="AW20" i="8"/>
  <c r="AW21" i="8"/>
  <c r="BE21" i="9"/>
  <c r="BE23" i="9"/>
  <c r="BE18" i="9"/>
  <c r="BC21" i="9"/>
  <c r="BC18" i="9"/>
  <c r="B10" i="13"/>
  <c r="B13" i="13"/>
  <c r="B11" i="13"/>
  <c r="C13" i="12"/>
  <c r="BF19" i="9"/>
  <c r="B142" i="7"/>
  <c r="B139" i="7"/>
  <c r="B141" i="7"/>
  <c r="AO55" i="9"/>
  <c r="AO45" i="9"/>
  <c r="AO44" i="9"/>
  <c r="AS43" i="9"/>
  <c r="AX18" i="8"/>
  <c r="AX17" i="8"/>
  <c r="AV18" i="8"/>
  <c r="AV17" i="8"/>
  <c r="F153" i="8"/>
  <c r="F154" i="8"/>
  <c r="F156" i="8"/>
  <c r="A154" i="8"/>
  <c r="A156" i="8"/>
  <c r="BD20" i="9"/>
  <c r="BD22" i="9"/>
  <c r="BB20" i="9"/>
  <c r="BB22" i="9"/>
  <c r="BB18" i="9"/>
  <c r="E141" i="7"/>
  <c r="AB16" i="7"/>
  <c r="H8" i="10"/>
  <c r="H11" i="10"/>
  <c r="AV15" i="9"/>
  <c r="AW19" i="9"/>
  <c r="AW18" i="9"/>
  <c r="AW17" i="9"/>
  <c r="AW16" i="9"/>
  <c r="AO15" i="8"/>
  <c r="AO17" i="8"/>
  <c r="AK25" i="8"/>
  <c r="AB20" i="7"/>
  <c r="AB22" i="7"/>
  <c r="N54" i="1"/>
  <c r="N56" i="1"/>
  <c r="A141" i="7"/>
  <c r="AH10" i="7"/>
  <c r="AH12" i="7"/>
  <c r="AK18" i="9"/>
  <c r="A142" i="7"/>
  <c r="AY17" i="8"/>
  <c r="AO54" i="9"/>
  <c r="AS53" i="9"/>
  <c r="AB17" i="8"/>
  <c r="AY23" i="8"/>
  <c r="AY24" i="8"/>
  <c r="AY25" i="8"/>
  <c r="AC46" i="7"/>
  <c r="AD46" i="7"/>
  <c r="AN31" i="7"/>
  <c r="AN32" i="7"/>
  <c r="AN33" i="7"/>
  <c r="AN34" i="7"/>
  <c r="AO31" i="7"/>
  <c r="AO32" i="7"/>
  <c r="AO33" i="7"/>
  <c r="AO34" i="7"/>
  <c r="AO12" i="7"/>
  <c r="AO30" i="7"/>
  <c r="AO29" i="7"/>
  <c r="AJ46" i="7"/>
  <c r="F11" i="10"/>
  <c r="BE20" i="9"/>
  <c r="BE19" i="9"/>
  <c r="BE22" i="9"/>
  <c r="AI18" i="9"/>
  <c r="BC23" i="9"/>
  <c r="BC19" i="9"/>
  <c r="BC20" i="9"/>
  <c r="BC22" i="9"/>
  <c r="AB17" i="9"/>
  <c r="AG23" i="9"/>
  <c r="AO25" i="9"/>
  <c r="AO32" i="9"/>
  <c r="AO35" i="9"/>
  <c r="AO36" i="9"/>
  <c r="N83" i="1"/>
  <c r="N89" i="1"/>
  <c r="N91" i="1"/>
  <c r="AR62" i="9"/>
  <c r="AR63" i="9"/>
  <c r="X11" i="7"/>
  <c r="AQ18" i="8"/>
  <c r="AP18" i="8"/>
  <c r="AR51" i="8"/>
  <c r="W16" i="8"/>
  <c r="Y24" i="8"/>
  <c r="AB37" i="7"/>
  <c r="AB36" i="7"/>
  <c r="AF35" i="7"/>
  <c r="W11" i="7"/>
  <c r="AM136" i="7"/>
  <c r="AM32" i="7"/>
  <c r="AM34" i="7"/>
  <c r="AM36" i="7"/>
  <c r="AM38" i="7"/>
  <c r="AM40" i="7"/>
  <c r="AM42" i="7"/>
  <c r="AM44" i="7"/>
  <c r="AM46" i="7"/>
  <c r="AM48" i="7"/>
  <c r="AM50" i="7"/>
  <c r="AM52" i="7"/>
  <c r="AM54" i="7"/>
  <c r="AM56" i="7"/>
  <c r="AM58" i="7"/>
  <c r="AM60" i="7"/>
  <c r="AM62" i="7"/>
  <c r="AM64" i="7"/>
  <c r="AM66" i="7"/>
  <c r="AM68" i="7"/>
  <c r="AM70" i="7"/>
  <c r="AM72" i="7"/>
  <c r="AM74" i="7"/>
  <c r="AM76" i="7"/>
  <c r="AM78" i="7"/>
  <c r="AM80" i="7"/>
  <c r="AM82" i="7"/>
  <c r="AM84" i="7"/>
  <c r="AM86" i="7"/>
  <c r="AM88" i="7"/>
  <c r="AM90" i="7"/>
  <c r="AM92" i="7"/>
  <c r="AM94" i="7"/>
  <c r="AM96" i="7"/>
  <c r="AM98" i="7"/>
  <c r="AM100" i="7"/>
  <c r="AM102" i="7"/>
  <c r="AM104" i="7"/>
  <c r="AM106" i="7"/>
  <c r="AM108" i="7"/>
  <c r="AM110" i="7"/>
  <c r="AM112" i="7"/>
  <c r="AM114" i="7"/>
  <c r="AM116" i="7"/>
  <c r="AM118" i="7"/>
  <c r="AM120" i="7"/>
  <c r="AM122" i="7"/>
  <c r="AM124" i="7"/>
  <c r="AM126" i="7"/>
  <c r="AM128" i="7"/>
  <c r="AM130" i="7"/>
  <c r="AM132" i="7"/>
  <c r="AM134" i="7"/>
  <c r="AM31" i="7"/>
  <c r="AM33" i="7"/>
  <c r="AM35" i="7"/>
  <c r="AM37" i="7"/>
  <c r="AM39" i="7"/>
  <c r="AM41" i="7"/>
  <c r="AM43" i="7"/>
  <c r="AM45" i="7"/>
  <c r="AM47" i="7"/>
  <c r="AM49" i="7"/>
  <c r="AM51" i="7"/>
  <c r="AM53" i="7"/>
  <c r="AM55" i="7"/>
  <c r="AM57" i="7"/>
  <c r="AM59" i="7"/>
  <c r="AM61" i="7"/>
  <c r="AM63" i="7"/>
  <c r="AM65" i="7"/>
  <c r="AM67" i="7"/>
  <c r="AM69" i="7"/>
  <c r="AM71" i="7"/>
  <c r="AM73" i="7"/>
  <c r="AM75" i="7"/>
  <c r="AM77" i="7"/>
  <c r="AM79" i="7"/>
  <c r="AM81" i="7"/>
  <c r="AM83" i="7"/>
  <c r="AM85" i="7"/>
  <c r="AM87" i="7"/>
  <c r="AM89" i="7"/>
  <c r="AM91" i="7"/>
  <c r="AM93" i="7"/>
  <c r="AM95" i="7"/>
  <c r="AM97" i="7"/>
  <c r="AM99" i="7"/>
  <c r="AM101" i="7"/>
  <c r="AM103" i="7"/>
  <c r="AM105" i="7"/>
  <c r="AM107" i="7"/>
  <c r="AM109" i="7"/>
  <c r="AM111" i="7"/>
  <c r="AM113" i="7"/>
  <c r="AM115" i="7"/>
  <c r="AM117" i="7"/>
  <c r="AM119" i="7"/>
  <c r="AM121" i="7"/>
  <c r="AM123" i="7"/>
  <c r="AM125" i="7"/>
  <c r="AM127" i="7"/>
  <c r="AM129" i="7"/>
  <c r="AM131" i="7"/>
  <c r="AM133" i="7"/>
  <c r="AM135" i="7"/>
  <c r="AM27" i="7"/>
  <c r="AM29" i="7"/>
  <c r="AM26" i="7"/>
  <c r="AM28" i="7"/>
  <c r="AM30" i="7"/>
  <c r="AN26" i="7"/>
  <c r="AN27" i="7"/>
  <c r="AN28" i="7"/>
  <c r="AN29" i="7"/>
  <c r="AN30" i="7"/>
  <c r="Y11" i="7"/>
  <c r="S10" i="7"/>
  <c r="AM22" i="7"/>
  <c r="AM24" i="7"/>
  <c r="AM21" i="7"/>
  <c r="AM23" i="7"/>
  <c r="AM25" i="7"/>
  <c r="AN21" i="7"/>
  <c r="AN22" i="7"/>
  <c r="AN23" i="7"/>
  <c r="AN24" i="7"/>
  <c r="AN25" i="7"/>
  <c r="AM17" i="7"/>
  <c r="AM19" i="7"/>
  <c r="AM16" i="7"/>
  <c r="AM18" i="7"/>
  <c r="AM20" i="7"/>
  <c r="AN16" i="7"/>
  <c r="AN17" i="7"/>
  <c r="AN18" i="7"/>
  <c r="AN19" i="7"/>
  <c r="AN20" i="7"/>
  <c r="AD45" i="7"/>
  <c r="E12" i="13"/>
  <c r="E22" i="13"/>
  <c r="Q6" i="12"/>
  <c r="G14" i="5"/>
  <c r="G17" i="5"/>
  <c r="G15" i="5"/>
  <c r="I4" i="1"/>
  <c r="AM12" i="7"/>
  <c r="AM14" i="7"/>
  <c r="AM13" i="7"/>
  <c r="AM15" i="7"/>
  <c r="AM11" i="7"/>
  <c r="AK51" i="8"/>
  <c r="AJ52" i="8"/>
  <c r="AK52" i="8"/>
  <c r="AP15" i="8"/>
  <c r="AQ15" i="8"/>
  <c r="AQ17" i="8"/>
  <c r="AP17" i="8"/>
  <c r="AN13" i="7"/>
  <c r="AN14" i="7"/>
  <c r="AN15" i="7"/>
  <c r="AN11" i="7"/>
  <c r="AN12" i="7"/>
  <c r="B14" i="12"/>
  <c r="AB17" i="7"/>
  <c r="AB24" i="7"/>
  <c r="AI23" i="8"/>
  <c r="AP54" i="9"/>
  <c r="AQ54" i="9"/>
  <c r="AQ53" i="9"/>
  <c r="AW53" i="9"/>
  <c r="AR53" i="9"/>
  <c r="X24" i="8"/>
  <c r="AA23" i="8"/>
  <c r="AA25" i="8"/>
  <c r="Z24" i="8"/>
  <c r="Y23" i="8"/>
  <c r="Y25" i="8"/>
  <c r="X23" i="8"/>
  <c r="X25" i="8"/>
  <c r="AA24" i="8"/>
  <c r="Z23" i="8"/>
  <c r="Z25" i="8"/>
  <c r="AE45" i="7"/>
  <c r="AB58" i="7"/>
  <c r="T133" i="7"/>
  <c r="U31" i="7"/>
  <c r="V33" i="7"/>
  <c r="U32" i="7"/>
  <c r="V34" i="7"/>
  <c r="U33" i="7"/>
  <c r="U34" i="7"/>
  <c r="V31" i="7"/>
  <c r="V32" i="7"/>
  <c r="F111" i="5"/>
  <c r="I6" i="1"/>
  <c r="E33" i="2"/>
  <c r="E34" i="2"/>
  <c r="AD23" i="9"/>
  <c r="AG22" i="9"/>
  <c r="AF18" i="9"/>
  <c r="AD18" i="9"/>
  <c r="AG19" i="9"/>
  <c r="AE21" i="9"/>
  <c r="AE23" i="9"/>
  <c r="AC19" i="9"/>
  <c r="AF20" i="9"/>
  <c r="AD22" i="9"/>
  <c r="AI19" i="9"/>
  <c r="AI20" i="9"/>
  <c r="AC18" i="9"/>
  <c r="AE18" i="9"/>
  <c r="AG18" i="9"/>
  <c r="AF19" i="9"/>
  <c r="AE20" i="9"/>
  <c r="AD21" i="9"/>
  <c r="AC22" i="9"/>
  <c r="AF23" i="9"/>
  <c r="AG21" i="9"/>
  <c r="AD20" i="9"/>
  <c r="AC23" i="9"/>
  <c r="AD19" i="9"/>
  <c r="AC20" i="9"/>
  <c r="AG20" i="9"/>
  <c r="AF21" i="9"/>
  <c r="AE22" i="9"/>
  <c r="AF22" i="9"/>
  <c r="AC21" i="9"/>
  <c r="AE19" i="9"/>
  <c r="AH19" i="9"/>
  <c r="AH20" i="9"/>
  <c r="AL19" i="9"/>
  <c r="AL20" i="9"/>
  <c r="AO33" i="9"/>
  <c r="AK19" i="9"/>
  <c r="AK20" i="9"/>
  <c r="AJ19" i="9"/>
  <c r="AJ20" i="9"/>
  <c r="AD18" i="8"/>
  <c r="AD19" i="8"/>
  <c r="X17" i="8"/>
  <c r="X18" i="8"/>
  <c r="X19" i="8"/>
  <c r="X20" i="8"/>
  <c r="X21" i="8"/>
  <c r="X22" i="8"/>
  <c r="Z22" i="8"/>
  <c r="Z17" i="8"/>
  <c r="Z18" i="8"/>
  <c r="Z19" i="8"/>
  <c r="Z20" i="8"/>
  <c r="Z21" i="8"/>
  <c r="AE18" i="8"/>
  <c r="AE19" i="8"/>
  <c r="Y17" i="8"/>
  <c r="Y18" i="8"/>
  <c r="Y19" i="8"/>
  <c r="Y20" i="8"/>
  <c r="AA21" i="8"/>
  <c r="AA22" i="8"/>
  <c r="AA18" i="8"/>
  <c r="AA19" i="8"/>
  <c r="Y21" i="8"/>
  <c r="Y22" i="8"/>
  <c r="AB18" i="8"/>
  <c r="AB19" i="8"/>
  <c r="AA17" i="8"/>
  <c r="AA20" i="8"/>
  <c r="AC18" i="8"/>
  <c r="AC19" i="8"/>
  <c r="AL51" i="8"/>
  <c r="T28" i="7"/>
  <c r="T48" i="7"/>
  <c r="T56" i="7"/>
  <c r="T64" i="7"/>
  <c r="T72" i="7"/>
  <c r="T86" i="7"/>
  <c r="T94" i="7"/>
  <c r="T102" i="7"/>
  <c r="T110" i="7"/>
  <c r="T118" i="7"/>
  <c r="T126" i="7"/>
  <c r="T134" i="7"/>
  <c r="T38" i="7"/>
  <c r="T45" i="7"/>
  <c r="T53" i="7"/>
  <c r="T61" i="7"/>
  <c r="T69" i="7"/>
  <c r="T83" i="7"/>
  <c r="T91" i="7"/>
  <c r="T99" i="7"/>
  <c r="T107" i="7"/>
  <c r="T115" i="7"/>
  <c r="T123" i="7"/>
  <c r="T131" i="7"/>
  <c r="T42" i="7"/>
  <c r="T50" i="7"/>
  <c r="T58" i="7"/>
  <c r="T66" i="7"/>
  <c r="T80" i="7"/>
  <c r="T88" i="7"/>
  <c r="T96" i="7"/>
  <c r="T104" i="7"/>
  <c r="T112" i="7"/>
  <c r="T120" i="7"/>
  <c r="T128" i="7"/>
  <c r="T32" i="7"/>
  <c r="T40" i="7"/>
  <c r="T47" i="7"/>
  <c r="T55" i="7"/>
  <c r="T63" i="7"/>
  <c r="T71" i="7"/>
  <c r="T85" i="7"/>
  <c r="T93" i="7"/>
  <c r="T101" i="7"/>
  <c r="T109" i="7"/>
  <c r="T117" i="7"/>
  <c r="T125" i="7"/>
  <c r="W12" i="7"/>
  <c r="W13" i="7"/>
  <c r="T31" i="7"/>
  <c r="T35" i="7"/>
  <c r="T39" i="7"/>
  <c r="T37" i="7"/>
  <c r="T33" i="7"/>
  <c r="T44" i="7"/>
  <c r="T52" i="7"/>
  <c r="T60" i="7"/>
  <c r="T68" i="7"/>
  <c r="T82" i="7"/>
  <c r="T90" i="7"/>
  <c r="T98" i="7"/>
  <c r="T106" i="7"/>
  <c r="T114" i="7"/>
  <c r="T122" i="7"/>
  <c r="T130" i="7"/>
  <c r="T34" i="7"/>
  <c r="T41" i="7"/>
  <c r="T49" i="7"/>
  <c r="T57" i="7"/>
  <c r="T65" i="7"/>
  <c r="T79" i="7"/>
  <c r="T87" i="7"/>
  <c r="T95" i="7"/>
  <c r="T103" i="7"/>
  <c r="T111" i="7"/>
  <c r="T119" i="7"/>
  <c r="T127" i="7"/>
  <c r="T135" i="7"/>
  <c r="T46" i="7"/>
  <c r="T54" i="7"/>
  <c r="T62" i="7"/>
  <c r="T70" i="7"/>
  <c r="T84" i="7"/>
  <c r="T92" i="7"/>
  <c r="T100" i="7"/>
  <c r="T108" i="7"/>
  <c r="T116" i="7"/>
  <c r="T124" i="7"/>
  <c r="T132" i="7"/>
  <c r="T36" i="7"/>
  <c r="T43" i="7"/>
  <c r="T51" i="7"/>
  <c r="T59" i="7"/>
  <c r="T67" i="7"/>
  <c r="T81" i="7"/>
  <c r="T89" i="7"/>
  <c r="T97" i="7"/>
  <c r="T105" i="7"/>
  <c r="T113" i="7"/>
  <c r="T121" i="7"/>
  <c r="T129" i="7"/>
  <c r="T136" i="7"/>
  <c r="AB18" i="7"/>
  <c r="AB25" i="7"/>
  <c r="AB28" i="7"/>
  <c r="V26" i="7"/>
  <c r="X12" i="7"/>
  <c r="X13" i="7"/>
  <c r="Y12" i="7"/>
  <c r="Y13" i="7"/>
  <c r="U27" i="7"/>
  <c r="T11" i="7"/>
  <c r="U12" i="7"/>
  <c r="V13" i="7"/>
  <c r="T15" i="7"/>
  <c r="U16" i="7"/>
  <c r="V17" i="7"/>
  <c r="T19" i="7"/>
  <c r="U20" i="7"/>
  <c r="V21" i="7"/>
  <c r="T23" i="7"/>
  <c r="U24" i="7"/>
  <c r="V25" i="7"/>
  <c r="T27" i="7"/>
  <c r="U28" i="7"/>
  <c r="V29" i="7"/>
  <c r="V11" i="7"/>
  <c r="T13" i="7"/>
  <c r="U14" i="7"/>
  <c r="V15" i="7"/>
  <c r="T17" i="7"/>
  <c r="U18" i="7"/>
  <c r="V19" i="7"/>
  <c r="T21" i="7"/>
  <c r="U22" i="7"/>
  <c r="V23" i="7"/>
  <c r="T25" i="7"/>
  <c r="U26" i="7"/>
  <c r="V27" i="7"/>
  <c r="T29" i="7"/>
  <c r="U30" i="7"/>
  <c r="U29" i="7"/>
  <c r="T22" i="7"/>
  <c r="U23" i="7"/>
  <c r="V24" i="7"/>
  <c r="U17" i="7"/>
  <c r="V18" i="7"/>
  <c r="T20" i="7"/>
  <c r="T30" i="7"/>
  <c r="V30" i="7"/>
  <c r="U21" i="7"/>
  <c r="V22" i="7"/>
  <c r="T24" i="7"/>
  <c r="U25" i="7"/>
  <c r="T16" i="7"/>
  <c r="T18" i="7"/>
  <c r="U19" i="7"/>
  <c r="V20" i="7"/>
  <c r="U11" i="7"/>
  <c r="V12" i="7"/>
  <c r="T14" i="7"/>
  <c r="U15" i="7"/>
  <c r="T12" i="7"/>
  <c r="U13" i="7"/>
  <c r="V14" i="7"/>
  <c r="V16" i="7"/>
  <c r="T26" i="7"/>
  <c r="V28" i="7"/>
  <c r="AA49" i="7"/>
  <c r="AG45" i="7"/>
  <c r="E23" i="13"/>
  <c r="E24" i="13"/>
  <c r="G16" i="5"/>
  <c r="AT53" i="9"/>
  <c r="AN57" i="9"/>
  <c r="AN51" i="8"/>
  <c r="AH55" i="8"/>
  <c r="AB26" i="7"/>
  <c r="AI30" i="8"/>
  <c r="AI24" i="8"/>
  <c r="AI31" i="8"/>
  <c r="AI34" i="8"/>
  <c r="AI35" i="8"/>
  <c r="I10" i="1"/>
  <c r="I12" i="1"/>
  <c r="H31" i="5"/>
  <c r="H32" i="5"/>
  <c r="AL16" i="9"/>
  <c r="AP43" i="9"/>
  <c r="AQ43" i="9"/>
  <c r="AG16" i="9"/>
  <c r="AP45" i="9"/>
  <c r="AP44" i="9"/>
  <c r="AQ44" i="9"/>
  <c r="AB29" i="7"/>
  <c r="N52" i="1"/>
  <c r="N58" i="1"/>
  <c r="N60" i="1"/>
  <c r="AE54" i="7"/>
  <c r="AE55" i="7"/>
  <c r="AE15" i="8"/>
  <c r="AJ41" i="8"/>
  <c r="AK41" i="8"/>
  <c r="AA15" i="8"/>
  <c r="AJ43" i="8"/>
  <c r="AJ42" i="8"/>
  <c r="AK42" i="8"/>
  <c r="AL41" i="8"/>
  <c r="AI32" i="8"/>
  <c r="Y9" i="7"/>
  <c r="AC35" i="7"/>
  <c r="AD35" i="7"/>
  <c r="V9" i="7"/>
  <c r="AC37" i="7"/>
  <c r="N68" i="1"/>
  <c r="N74" i="1"/>
  <c r="N76" i="1"/>
  <c r="AL60" i="8"/>
  <c r="AL61" i="8"/>
  <c r="AR43" i="9"/>
  <c r="AN41" i="8"/>
  <c r="AH46" i="8"/>
  <c r="AH48" i="8"/>
  <c r="AH45" i="8"/>
  <c r="AC36" i="7"/>
  <c r="AD36" i="7"/>
  <c r="AE35" i="7"/>
  <c r="AA40" i="7"/>
  <c r="AT43" i="9"/>
  <c r="AN48" i="9"/>
  <c r="AN50" i="9"/>
  <c r="AN47" i="9"/>
  <c r="AG35" i="7"/>
  <c r="AA3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E20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Ce calcul étant réalisé à partir d'une table, il est approximatif.
Des puissances très faibles ne peuvent être renvoyées.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F33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Ces valeurs étant calculées à partir d'une table, elles sont approximatives.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I31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Ces valeurs utilisant une table, elles sont approximatives.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E22" authorId="0" shapeId="0" xr:uid="{00000000-0006-0000-0700-000001000000}">
      <text>
        <r>
          <rPr>
            <b/>
            <sz val="8"/>
            <color indexed="81"/>
            <rFont val="Tahoma"/>
            <family val="2"/>
          </rPr>
          <t>Cette valeur étant calculée d'après une table, elle est approximative.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E18" authorId="0" shapeId="0" xr:uid="{00000000-0006-0000-0900-000001000000}">
      <text>
        <r>
          <rPr>
            <b/>
            <sz val="8"/>
            <color indexed="81"/>
            <rFont val="Tahoma"/>
            <family val="2"/>
          </rPr>
          <t>Le calcul de ces valeurs utilisant une table, elles sont approximatives.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H21" authorId="0" shapeId="0" xr:uid="{00000000-0006-0000-0C00-000001000000}">
      <text>
        <r>
          <rPr>
            <b/>
            <sz val="8"/>
            <color indexed="81"/>
            <rFont val="Tahoma"/>
            <family val="2"/>
          </rPr>
          <t>Voir référence
dans la feuille "Notice".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AJ46" authorId="0" shapeId="0" xr:uid="{00000000-0006-0000-0D00-000001000000}">
      <text>
        <r>
          <rPr>
            <b/>
            <sz val="8"/>
            <color indexed="81"/>
            <rFont val="Tahoma"/>
            <family val="2"/>
          </rPr>
          <t>Proportion de la variance totale expliquée par les traitements.</t>
        </r>
      </text>
    </comment>
    <comment ref="AJ47" authorId="0" shapeId="0" xr:uid="{00000000-0006-0000-0D00-000002000000}">
      <text>
        <r>
          <rPr>
            <b/>
            <sz val="8"/>
            <color indexed="81"/>
            <rFont val="Tahoma"/>
            <family val="2"/>
          </rPr>
          <t>Taille de l'effet selon Cohen (1988), utilisable pour le calcul de puissance avec {pwr}.</t>
        </r>
      </text>
    </comment>
    <comment ref="A138" authorId="0" shapeId="0" xr:uid="{00000000-0006-0000-0D00-000003000000}">
      <text>
        <r>
          <rPr>
            <b/>
            <sz val="8"/>
            <color indexed="81"/>
            <rFont val="Tahoma"/>
            <family val="2"/>
          </rPr>
          <t>Sommes</t>
        </r>
      </text>
    </comment>
    <comment ref="A139" authorId="0" shapeId="0" xr:uid="{00000000-0006-0000-0D00-000004000000}">
      <text>
        <r>
          <rPr>
            <b/>
            <sz val="8"/>
            <color indexed="81"/>
            <rFont val="Tahoma"/>
            <family val="2"/>
          </rPr>
          <t>Carré de la somme</t>
        </r>
      </text>
    </comment>
    <comment ref="A140" authorId="0" shapeId="0" xr:uid="{00000000-0006-0000-0D00-000005000000}">
      <text>
        <r>
          <rPr>
            <b/>
            <sz val="8"/>
            <color indexed="81"/>
            <rFont val="Tahoma"/>
            <family val="2"/>
          </rPr>
          <t>Effectif</t>
        </r>
      </text>
    </comment>
    <comment ref="A141" authorId="0" shapeId="0" xr:uid="{00000000-0006-0000-0D00-000006000000}">
      <text>
        <r>
          <rPr>
            <b/>
            <sz val="8"/>
            <color indexed="81"/>
            <rFont val="Tahoma"/>
            <family val="2"/>
          </rPr>
          <t>S² / n</t>
        </r>
      </text>
    </comment>
    <comment ref="A142" authorId="0" shapeId="0" xr:uid="{00000000-0006-0000-0D00-000007000000}">
      <text>
        <r>
          <rPr>
            <b/>
            <sz val="8"/>
            <color indexed="81"/>
            <rFont val="Tahoma"/>
            <family val="2"/>
          </rPr>
          <t>Moyennes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AR51" authorId="0" shapeId="0" xr:uid="{00000000-0006-0000-0F00-000001000000}">
      <text>
        <r>
          <rPr>
            <b/>
            <sz val="8"/>
            <color indexed="81"/>
            <rFont val="Tahoma"/>
            <family val="2"/>
          </rPr>
          <t>Proportion de la variance totale expliquée par les traitements.</t>
        </r>
      </text>
    </comment>
    <comment ref="AR52" authorId="0" shapeId="0" xr:uid="{00000000-0006-0000-0F00-000002000000}">
      <text>
        <r>
          <rPr>
            <b/>
            <sz val="8"/>
            <color indexed="81"/>
            <rFont val="Tahoma"/>
            <family val="2"/>
          </rPr>
          <t>Taille de l'effet selon Cohen (1988), utilisable pour le calcul de la puissance à l'aide de {pwr}.</t>
        </r>
      </text>
    </comment>
    <comment ref="A157" authorId="0" shapeId="0" xr:uid="{00000000-0006-0000-0F00-000003000000}">
      <text>
        <r>
          <rPr>
            <b/>
            <sz val="8"/>
            <color indexed="81"/>
            <rFont val="Tahoma"/>
            <family val="2"/>
          </rPr>
          <t>Moyennes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AW53" authorId="0" shapeId="0" xr:uid="{00000000-0006-0000-1000-000001000000}">
      <text>
        <r>
          <rPr>
            <b/>
            <sz val="8"/>
            <color indexed="81"/>
            <rFont val="Tahoma"/>
            <family val="2"/>
          </rPr>
          <t>Proportion de la variation totale expliquée par les traitements.</t>
        </r>
      </text>
    </comment>
    <comment ref="AW54" authorId="0" shapeId="0" xr:uid="{00000000-0006-0000-1000-000002000000}">
      <text>
        <r>
          <rPr>
            <b/>
            <sz val="8"/>
            <color indexed="81"/>
            <rFont val="Tahoma"/>
            <family val="2"/>
          </rPr>
          <t>Taille de l'effet selon Cohen (1988), utilisable pour le calcul de la puissance avec {pwr}.</t>
        </r>
      </text>
    </comment>
    <comment ref="A153" authorId="0" shapeId="0" xr:uid="{00000000-0006-0000-1000-000003000000}">
      <text>
        <r>
          <rPr>
            <b/>
            <sz val="8"/>
            <color indexed="81"/>
            <rFont val="Tahoma"/>
            <family val="2"/>
          </rPr>
          <t>Moyennes</t>
        </r>
      </text>
    </comment>
  </commentList>
</comments>
</file>

<file path=xl/sharedStrings.xml><?xml version="1.0" encoding="utf-8"?>
<sst xmlns="http://schemas.openxmlformats.org/spreadsheetml/2006/main" count="1404" uniqueCount="905">
  <si>
    <t>d</t>
  </si>
  <si>
    <t>Puissance en fonction de delta et du seuil alpha</t>
  </si>
  <si>
    <t>Seuil alpha</t>
  </si>
  <si>
    <t>d =</t>
  </si>
  <si>
    <t>Puissance =</t>
  </si>
  <si>
    <t>Choix seuil =</t>
  </si>
  <si>
    <t xml:space="preserve">1. Calcul de delta </t>
  </si>
  <si>
    <t>Ecart type</t>
  </si>
  <si>
    <t xml:space="preserve">delta = </t>
  </si>
  <si>
    <t>3. Résultat</t>
  </si>
  <si>
    <t>0.10 =</t>
  </si>
  <si>
    <t>0.05 =</t>
  </si>
  <si>
    <t>0.02 =</t>
  </si>
  <si>
    <t>0.01 =</t>
  </si>
  <si>
    <t>Choix n° 2</t>
  </si>
  <si>
    <t>Choix n° 3</t>
  </si>
  <si>
    <t>Choix n° 4</t>
  </si>
  <si>
    <t xml:space="preserve">Choix n° 5 </t>
  </si>
  <si>
    <t>Il nécessite de connaître :</t>
  </si>
  <si>
    <t>Réf. HOWELL D.C., 1998. Méthodes statistiques en sciences humaines, DeBoeck Université.</t>
  </si>
  <si>
    <t xml:space="preserve">c'est à dire à partir de laquelle il faudrait que l’on trouve un effet significatif. </t>
  </si>
  <si>
    <t xml:space="preserve">Plus cette amplitude est forte, meilleure est la puissance. </t>
  </si>
  <si>
    <t xml:space="preserve">On pourra fixer arbitrairement cette amplitude, ou utiliser des résultats antérieurs </t>
  </si>
  <si>
    <t>ou encore des données de la bibliographie.</t>
  </si>
  <si>
    <t>est déjà faite, l'écart type le plus grand trouvé.</t>
  </si>
  <si>
    <t xml:space="preserve">où m0 - m1 est la différence minimale notable entre les moyennes des deux échantillons, </t>
  </si>
  <si>
    <t xml:space="preserve">On pourra utiliser l'utilitaire ci-joint pour trouver la taille d'échantillon </t>
  </si>
  <si>
    <t>qui donne une puissance convenable.</t>
  </si>
  <si>
    <t>Plus l'écart type sera faible meilleure sera la puissance.</t>
  </si>
  <si>
    <t>s est l’écart type de la population et N est l’effectif de chaque échantillon,</t>
  </si>
  <si>
    <t>Connaissant delta on trouve dans une table la puissance correspondante selon le seuil alpha que l’on s’est fixé.</t>
  </si>
  <si>
    <t>N.B. Vous pouvez faire varier l'effectif jusqu'à trouver</t>
  </si>
  <si>
    <t>une puissance convenable ( 80% au moins )</t>
  </si>
  <si>
    <t>celui qui vous permet d'obtenir</t>
  </si>
  <si>
    <t>1. Les données sont déjà obtenues</t>
  </si>
  <si>
    <t>Dans une expérience de pharmacologie on a comparé le comportement de deux lots d'animaux :</t>
  </si>
  <si>
    <t>Moyenne 1 = 84</t>
  </si>
  <si>
    <t>Avec cet effectif il a une puissance égale à environ 95% du test t de Student.</t>
  </si>
  <si>
    <t>Le calcul de la puissance du t de Student est donc une bonne approximation.</t>
  </si>
  <si>
    <t>On se fixe un seuil de risque alpha de 0.10 du fait du faible effectif.</t>
  </si>
  <si>
    <t xml:space="preserve">Cela signifie </t>
  </si>
  <si>
    <t>La recherche de l'effectif nécessaire pour avoir une puissance de 80% indique :</t>
  </si>
  <si>
    <t>Ces effectifs sont probablement peu réalistes, mais les conclusions de cette étude également…</t>
  </si>
  <si>
    <t>2. Le protocole est en cours d'élaboration</t>
  </si>
  <si>
    <t>On projette une étude de toxicologie dans laquelle des animaux traités seront comparés à des témoins</t>
  </si>
  <si>
    <t>et que l'on trouve habituellement un écart type de l'ordre de 15 pour cette mesure.</t>
  </si>
  <si>
    <t>Vu l'enjeu, on se fixe un seuil de risque alpha de 0.01</t>
  </si>
  <si>
    <t>on exige une puissance de 95% (pas plus de 5% de chances de se tromper en concluant</t>
  </si>
  <si>
    <t>que les deux lots ne diffèrent pas).</t>
  </si>
  <si>
    <t>On sait que pour la mesure envisagée, le taux de référence est de 140 mg/l (donc M1 = 140)</t>
  </si>
  <si>
    <t xml:space="preserve">s'il modifie la moyenne de plus de 10% [donc M2 = 154 (ou 126)] </t>
  </si>
  <si>
    <r>
      <t>S'agissant d'un risque de deuxième espèce</t>
    </r>
    <r>
      <rPr>
        <sz val="10"/>
        <rFont val="Arial"/>
        <family val="2"/>
      </rPr>
      <t xml:space="preserve"> (on souhaite conclure que le produit n'est pas toxique)</t>
    </r>
  </si>
  <si>
    <t>Des études antérieures nous indiquent qu'il faut considérer que le produit est toxique</t>
  </si>
  <si>
    <t>qui confère une puissance de 95%.</t>
  </si>
  <si>
    <t>- un lot traité de 13 sujets : score moyen = 101 avec un écart type de 37</t>
  </si>
  <si>
    <t>- un lot témoin de 15 sujets : score moyen = 84 avec un écart type de 43</t>
  </si>
  <si>
    <t>Moyenne 2 = 101</t>
  </si>
  <si>
    <t>écart type le plus élevé trouvé = 43</t>
  </si>
  <si>
    <t>Le résultat du calcul de la puissance indique : 26%</t>
  </si>
  <si>
    <t>1. Que si le produit a de l'effet, on n'a que 26% de chances d'arriver à le montrer dans ces conditions.</t>
  </si>
  <si>
    <t>- pour conclure valablement au seuil de 0.10 il faudrait 80 sujets</t>
  </si>
  <si>
    <t>- pour conclure valablement au seuil de 0.05 il faudrait 101 sujets</t>
  </si>
  <si>
    <t>Moyennes</t>
  </si>
  <si>
    <t>Echantillon 2</t>
  </si>
  <si>
    <t>Echantillon 1</t>
  </si>
  <si>
    <t>ou la moyenne harmonique des 2 effectifs en cas d’échantillons inégaux.</t>
  </si>
  <si>
    <r>
      <t xml:space="preserve">Indiquez </t>
    </r>
    <r>
      <rPr>
        <b/>
        <u/>
        <sz val="10"/>
        <rFont val="Arial"/>
        <family val="2"/>
      </rPr>
      <t>le numéro</t>
    </r>
    <r>
      <rPr>
        <b/>
        <sz val="10"/>
        <rFont val="Arial"/>
        <family val="2"/>
      </rPr>
      <t xml:space="preserve"> de votre choix :</t>
    </r>
  </si>
  <si>
    <t>Vu les petits effectifs on utilisera le test non paramétrique de Mann &amp; Whitney pour la comparaison des moyennes.</t>
  </si>
  <si>
    <t>effectif utile (moyenne harmonique des 2 effectifs) = 14</t>
  </si>
  <si>
    <t xml:space="preserve">ou, si l'expérience </t>
  </si>
  <si>
    <t>On calcule :   delta = [(m0-m1)/s] x racine(N/2)</t>
  </si>
  <si>
    <t>Puissance du test de Mann &amp; Whitney =</t>
  </si>
  <si>
    <t>A posteriori</t>
  </si>
  <si>
    <t>Le calcul de la puissance est très important lors de la planification de l'expérience :</t>
  </si>
  <si>
    <t xml:space="preserve">Le calcul de la puissance permettra de fixer un effectif tel que l'on ait de bonnes chances </t>
  </si>
  <si>
    <t xml:space="preserve">de vérifier son hypothèse : une puissance de 30% indique que si H0 est fausse, c'est à </t>
  </si>
  <si>
    <t xml:space="preserve">Comme la puissance augmente avec l'effectif, on pourra déterminer l'effectif à utiliser </t>
  </si>
  <si>
    <t xml:space="preserve">pour obtenir une puissance convenable. Un consensus existe pour considérer qu'une </t>
  </si>
  <si>
    <t xml:space="preserve">puissance de 80% est convenable pour un risque de première espèce ; en effet, une </t>
  </si>
  <si>
    <t xml:space="preserve">exigence supérieure conduit souvent à des effectifs peu réalistes pour la plupart des </t>
  </si>
  <si>
    <t xml:space="preserve">expérimentateurs. Toutefois, pour un risque de deuxième espèce, puisqu'il faut éviter de </t>
  </si>
  <si>
    <t xml:space="preserve">se tromper en affirmant que deux moyennes ne diffèrent pas, on choisira plutôt l'effectif </t>
  </si>
  <si>
    <t xml:space="preserve">Le calcul de la puissance doit se faire au moment de la planification de </t>
  </si>
  <si>
    <t xml:space="preserve">l'expérience. Il est toutefois possible de réaliser le calcul après la collecte des </t>
  </si>
  <si>
    <t xml:space="preserve">résultats, en particulier pour savoir la confiance que l'on peut avoir dans ses </t>
  </si>
  <si>
    <t xml:space="preserve">conclusions, en particulier si l'on a trouvé une différence non significative. Si la </t>
  </si>
  <si>
    <t xml:space="preserve">puissance était convenable, on a sans doute raison de conclure à l'inactivité du </t>
  </si>
  <si>
    <t xml:space="preserve">traitement. Si par contre la puissance était faible, il reste très possible que le </t>
  </si>
  <si>
    <t xml:space="preserve">Ce calcul a posteriori permet aussi de se rendre compte si l'on était très loin des </t>
  </si>
  <si>
    <t xml:space="preserve">effectifs qui auraient été nécessaires pour avoir confiance dans le résultat du test </t>
  </si>
  <si>
    <r>
      <t xml:space="preserve">N.B. Il est vivement conseillé de faire ces calculs </t>
    </r>
    <r>
      <rPr>
        <b/>
        <i/>
        <sz val="13"/>
        <rFont val="Times New Roman"/>
        <family val="1"/>
      </rPr>
      <t>avant</t>
    </r>
    <r>
      <rPr>
        <sz val="13"/>
        <rFont val="Times New Roman"/>
        <family val="1"/>
      </rPr>
      <t xml:space="preserve"> </t>
    </r>
    <r>
      <rPr>
        <sz val="10"/>
        <rFont val="Arial"/>
        <family val="2"/>
      </rPr>
      <t>l’expérience.</t>
    </r>
  </si>
  <si>
    <t xml:space="preserve">Ce calcul est rarement effectué lors de la planification de l'expérience, car il </t>
  </si>
  <si>
    <t xml:space="preserve">en général difficile. Il est toutefois fortement recommandé de réaliser le calcul à </t>
  </si>
  <si>
    <t xml:space="preserve">l'issue d'une expérience, en particulier si on n'a pas trouvé de différence </t>
  </si>
  <si>
    <t xml:space="preserve">significative, pour savoir si l'on a travaillé dans des conditions telles que l'on peut </t>
  </si>
  <si>
    <t>faire confiance au résultat du test statistique.</t>
  </si>
  <si>
    <t>La feuille 'éch appariés' ci-après permet ce calcul.</t>
  </si>
  <si>
    <t xml:space="preserve">Vous devez : </t>
  </si>
  <si>
    <t>1. Placer vos valeurs ci-dessous dans les deux premières colonnes</t>
  </si>
  <si>
    <t>4. La puissance s'affiche alors.</t>
  </si>
  <si>
    <t>Mesure 1</t>
  </si>
  <si>
    <t>Mesure 2</t>
  </si>
  <si>
    <t>Différences</t>
  </si>
  <si>
    <t>calcul de d</t>
  </si>
  <si>
    <t>Moyenne 1</t>
  </si>
  <si>
    <t>Moyenne 2</t>
  </si>
  <si>
    <t>Ec type diff</t>
  </si>
  <si>
    <t>delta =</t>
  </si>
  <si>
    <t>2 INDEPENDANTS</t>
  </si>
  <si>
    <t>2 APPARIES</t>
  </si>
  <si>
    <t>Choix seuil</t>
  </si>
  <si>
    <t>Puissance</t>
  </si>
  <si>
    <t>diff moy</t>
  </si>
  <si>
    <t>Puissance du t de Student</t>
  </si>
  <si>
    <t>Puissance du test de Wilcoxon</t>
  </si>
  <si>
    <t>Calcul de la puissance pour un test t de comparaison de 2 moyennes dépendantes (= "appariées")</t>
  </si>
  <si>
    <t>traitement ait un effet et qu'on ne l'ait pas mis en évidence.</t>
  </si>
  <si>
    <t>En cas d'échantillons inégaux, l'utilitaire calcule l'effectif à utiliser dans le calcul de la puissance</t>
  </si>
  <si>
    <r>
      <t xml:space="preserve">nécessite d'estimer </t>
    </r>
    <r>
      <rPr>
        <i/>
        <sz val="10"/>
        <rFont val="Arial"/>
        <family val="2"/>
      </rPr>
      <t>la corrélation</t>
    </r>
    <r>
      <rPr>
        <sz val="10"/>
        <rFont val="Arial"/>
        <family val="2"/>
      </rPr>
      <t xml:space="preserve"> attendue entre les deux séries de valeurs, ce qui est </t>
    </r>
  </si>
  <si>
    <t>de Student pour petits échantillons appariés à une puissance de 95% de celle du t de Student</t>
  </si>
  <si>
    <r>
      <t xml:space="preserve">N.B. </t>
    </r>
    <r>
      <rPr>
        <u/>
        <sz val="10"/>
        <rFont val="Arial"/>
        <family val="2"/>
      </rPr>
      <t>Le test non paramétrique de Wilcoxon</t>
    </r>
    <r>
      <rPr>
        <sz val="10"/>
        <rFont val="Arial"/>
        <family val="2"/>
      </rPr>
      <t xml:space="preserve"> généralement utilisé pour remplacer le t </t>
    </r>
  </si>
  <si>
    <t xml:space="preserve">1) </t>
  </si>
  <si>
    <t xml:space="preserve">2) </t>
  </si>
  <si>
    <r>
      <t>§ Le seuil alpha</t>
    </r>
    <r>
      <rPr>
        <sz val="10"/>
        <rFont val="Arial"/>
        <family val="2"/>
      </rPr>
      <t xml:space="preserve"> que l’on se fixe. Plus le seuil est élevé, meilleure est la puissance.</t>
    </r>
  </si>
  <si>
    <r>
      <t>§ La taille de l’échantillon</t>
    </r>
    <r>
      <rPr>
        <sz val="10"/>
        <rFont val="Arial"/>
        <family val="2"/>
      </rPr>
      <t>. Plus l’échantillon est grand, meilleure est la puissance.</t>
    </r>
  </si>
  <si>
    <r>
      <t>§ L’amplitude de l’effet</t>
    </r>
    <r>
      <rPr>
        <sz val="10"/>
        <rFont val="Arial"/>
        <family val="2"/>
      </rPr>
      <t xml:space="preserve"> à partir de laquelle on considère que l’effet est "notable", </t>
    </r>
  </si>
  <si>
    <r>
      <t>§ L’écart type des mesures</t>
    </r>
    <r>
      <rPr>
        <sz val="10"/>
        <rFont val="Arial"/>
        <family val="2"/>
      </rPr>
      <t xml:space="preserve">. Comme pour l’amplitude, on pourra utiliser des données antérieures, </t>
    </r>
  </si>
  <si>
    <r>
      <t>Concernant les tests non paramétriques</t>
    </r>
    <r>
      <rPr>
        <sz val="10"/>
        <rFont val="Arial"/>
        <family val="2"/>
      </rPr>
      <t xml:space="preserve">, les auteurs des tests donnent en général </t>
    </r>
  </si>
  <si>
    <t>Effectif  =</t>
  </si>
  <si>
    <t>Effectif</t>
  </si>
  <si>
    <r>
      <t xml:space="preserve">Puissance du test </t>
    </r>
    <r>
      <rPr>
        <b/>
        <i/>
        <sz val="10"/>
        <rFont val="Arial"/>
        <family val="2"/>
      </rPr>
      <t>r de Bravais Pearson</t>
    </r>
    <r>
      <rPr>
        <b/>
        <sz val="10"/>
        <rFont val="Arial"/>
        <family val="2"/>
      </rPr>
      <t xml:space="preserve"> =</t>
    </r>
  </si>
  <si>
    <t>Coefficient de corrélation</t>
  </si>
  <si>
    <t>Calcul de la puissance pour un test de corrélation</t>
  </si>
  <si>
    <t>Il faut alors décider de la valeur du coefficient de corrélation à partir de laquelle on estime</t>
  </si>
  <si>
    <t>l'effectif nécessaire pour une puissance de 80% par exemple.</t>
  </si>
  <si>
    <r>
      <t>Si on le réalise avant la collecte des données</t>
    </r>
    <r>
      <rPr>
        <sz val="10"/>
        <rFont val="Arial"/>
        <family val="2"/>
      </rPr>
      <t>, ce calcul permettra de fixer l'effectif nécessaire</t>
    </r>
  </si>
  <si>
    <r>
      <t>Si on réalise le calcul après la collecte des données</t>
    </r>
    <r>
      <rPr>
        <sz val="10"/>
        <rFont val="Arial"/>
        <family val="2"/>
      </rPr>
      <t>, notamment si on a trouvé une corrélation</t>
    </r>
  </si>
  <si>
    <t>statistique… ou de calculer les effectifs souhaitables pour une prochaine fois.</t>
  </si>
  <si>
    <t>une indication de la puissance en pourcentage de celle du test t de Student ou du r de Bravais-Pearson.</t>
  </si>
  <si>
    <t>pour avoir de bonnes chances de trouver une corrélation significative, si elle existe.</t>
  </si>
  <si>
    <t>non significative, la puissance permettra de savoir la confiance à accorder à la conclusion,</t>
  </si>
  <si>
    <t>ou de trouver un effectif convenable pour une prochaine fois…</t>
  </si>
  <si>
    <t>qui doit être préféré au test classique de Bravais-Pearson quand l'effectif est inférieur à 50.</t>
  </si>
  <si>
    <t>On trouvera également la puissance du test non paramétrique Rho de Spearman</t>
  </si>
  <si>
    <r>
      <t xml:space="preserve">qu'il y a un lien "notable" entre les deux variables. La feuille </t>
    </r>
    <r>
      <rPr>
        <b/>
        <sz val="10"/>
        <rFont val="Arial"/>
        <family val="2"/>
      </rPr>
      <t>'Coef. Corrélation'</t>
    </r>
    <r>
      <rPr>
        <sz val="10"/>
        <rFont val="Arial"/>
        <family val="2"/>
      </rPr>
      <t xml:space="preserve"> permet de trouver</t>
    </r>
  </si>
  <si>
    <r>
      <t xml:space="preserve">Puissance du test </t>
    </r>
    <r>
      <rPr>
        <b/>
        <i/>
        <sz val="10"/>
        <rFont val="Arial"/>
        <family val="2"/>
      </rPr>
      <t xml:space="preserve">rho de Spearman </t>
    </r>
    <r>
      <rPr>
        <b/>
        <sz val="10"/>
        <rFont val="Arial"/>
        <family val="2"/>
      </rPr>
      <t>=</t>
    </r>
  </si>
  <si>
    <t>Valeurs critiques de la distribution de F non normale</t>
  </si>
  <si>
    <t>3 échantillons avec alpha = 0.05</t>
  </si>
  <si>
    <t>Calcul de Phi</t>
  </si>
  <si>
    <t>ddl erreur</t>
  </si>
  <si>
    <t>Ligne utile</t>
  </si>
  <si>
    <t>Entrée table</t>
  </si>
  <si>
    <t>LOT 1</t>
  </si>
  <si>
    <t>LOT 2</t>
  </si>
  <si>
    <t>LOT 3</t>
  </si>
  <si>
    <t>LOT 1²</t>
  </si>
  <si>
    <t>LOT 2²</t>
  </si>
  <si>
    <t>LOT 3²</t>
  </si>
  <si>
    <t>(SX)²</t>
  </si>
  <si>
    <t>SC Total</t>
  </si>
  <si>
    <t>Moy</t>
  </si>
  <si>
    <t>Effectifs</t>
  </si>
  <si>
    <t>Lot 2</t>
  </si>
  <si>
    <t>Lot 3</t>
  </si>
  <si>
    <t>Lot 1</t>
  </si>
  <si>
    <t>SC Traitements</t>
  </si>
  <si>
    <t>SC erreur</t>
  </si>
  <si>
    <t>ddl Total</t>
  </si>
  <si>
    <t>ddl Traitements</t>
  </si>
  <si>
    <t>ddl Erreur</t>
  </si>
  <si>
    <t>CM erreur</t>
  </si>
  <si>
    <t>Ensemble</t>
  </si>
  <si>
    <t>CM Traitements</t>
  </si>
  <si>
    <t>F=</t>
  </si>
  <si>
    <t>Phi' =</t>
  </si>
  <si>
    <t>Phi =</t>
  </si>
  <si>
    <t>Au seuil alpha de 0.05</t>
  </si>
  <si>
    <t>Ec. Types</t>
  </si>
  <si>
    <t>Variances</t>
  </si>
  <si>
    <t>s.e.m.</t>
  </si>
  <si>
    <t>I.C.</t>
  </si>
  <si>
    <t>4 échantillons avec alpha = 0.05</t>
  </si>
  <si>
    <t>Médianes</t>
  </si>
  <si>
    <t>LOT 4</t>
  </si>
  <si>
    <t>LOT 4²</t>
  </si>
  <si>
    <t>Lot 4</t>
  </si>
  <si>
    <t>5 échantillons avec alpha = 0.05</t>
  </si>
  <si>
    <t>LOT 5</t>
  </si>
  <si>
    <t>LOT 5²</t>
  </si>
  <si>
    <t>Lot 5</t>
  </si>
  <si>
    <t>Q1</t>
  </si>
  <si>
    <t>Q3</t>
  </si>
  <si>
    <t>M-Q1</t>
  </si>
  <si>
    <t>Q3-M</t>
  </si>
  <si>
    <t>t</t>
  </si>
  <si>
    <t>Calcul de la puissance pour une ANOVA à une dimension</t>
  </si>
  <si>
    <t>et collez vos valeurs dans les cases jaunes.</t>
  </si>
  <si>
    <t>Selon que vous disposez de 3, 4 ou 5 groupes, placez-vous dans la feuille adéquate</t>
  </si>
  <si>
    <t>La feuille renvoie la puissance pour un risque alpha de p = 0.05.</t>
  </si>
  <si>
    <t>Un graphique utilisant les médianes et quartiles est également créé.</t>
  </si>
  <si>
    <t>Puissance du test F :</t>
  </si>
  <si>
    <t>Puissance du test de Kruskal &amp; Wallis :</t>
  </si>
  <si>
    <t>La puissance est indiquée pour le test F (analyse de variance à une dimension)</t>
  </si>
  <si>
    <t>et pour le test non paramétrique correspondant, le test de Kruskal &amp; Wallis</t>
  </si>
  <si>
    <t>Table du Fmax</t>
  </si>
  <si>
    <t>Nombre de groupes</t>
  </si>
  <si>
    <t>ddl</t>
  </si>
  <si>
    <t>Une alerte apparaît dans le cas où l'hétérogénéité des variances n'autorise pas l'ANOVA.</t>
  </si>
  <si>
    <t>(Effectif maximum d'un groupe = 100)</t>
  </si>
  <si>
    <t>(Effectif minimum du groupe le plus grand = 5)</t>
  </si>
  <si>
    <t>Coefficient
de corrélation (valeur absolue)</t>
  </si>
  <si>
    <t>Il sera nécessaire de copier les deux séries de valeurs dans la feuille.</t>
  </si>
  <si>
    <t>SIEGEL S. &amp; CASTELLAN N.J., 1988. Nonparametric statistics for the behavioral sciences. McGraw-Hill, New York.</t>
  </si>
  <si>
    <t>à dire aussi que l'on risque de commettre une erreur de deuxième espèce</t>
  </si>
  <si>
    <t>Proportions</t>
  </si>
  <si>
    <t>Proportions
(en %)</t>
  </si>
  <si>
    <t>p1</t>
  </si>
  <si>
    <t>p2</t>
  </si>
  <si>
    <t>Différence des proportions =</t>
  </si>
  <si>
    <t>La puissance est de :</t>
  </si>
  <si>
    <r>
      <t xml:space="preserve">en déclarant </t>
    </r>
    <r>
      <rPr>
        <u/>
        <sz val="10"/>
        <rFont val="Arial"/>
        <family val="2"/>
      </rPr>
      <t>à tort</t>
    </r>
    <r>
      <rPr>
        <sz val="10"/>
        <rFont val="Arial"/>
        <family val="2"/>
      </rPr>
      <t xml:space="preserve"> que la différence observée est due au hasard.</t>
    </r>
  </si>
  <si>
    <t xml:space="preserve">Seule la puissance permet de savoir la confiance que l'on peut avoir dans le résultat </t>
  </si>
  <si>
    <t>d'un test statistique, en particulier quand il renvoie "Non significatif".</t>
  </si>
  <si>
    <t>On indiquera d'abord les valeurs des deux proportions p1 et p2 que l'on souhaite comparer,</t>
  </si>
  <si>
    <t>On indiquera ensuite les effectifs correspondants, qui seront généralement égaux pour p1 et p2.</t>
  </si>
  <si>
    <r>
      <t xml:space="preserve">Il suffit ensuite d'indiquer le seuil de risque alpha choisi : indiquer </t>
    </r>
    <r>
      <rPr>
        <u/>
        <sz val="10"/>
        <rFont val="Arial"/>
        <family val="2"/>
      </rPr>
      <t>le numéro</t>
    </r>
    <r>
      <rPr>
        <sz val="10"/>
        <rFont val="Arial"/>
        <family val="2"/>
      </rPr>
      <t xml:space="preserve"> de votre choix</t>
    </r>
  </si>
  <si>
    <t>à une puissance convenable (80% la plupart du temps).</t>
  </si>
  <si>
    <r>
      <t>Avant l'étude</t>
    </r>
    <r>
      <rPr>
        <sz val="10"/>
        <rFont val="Arial"/>
        <family val="2"/>
      </rPr>
      <t>, il est possible de faire varier les effectifs pour trouver l'effectif nécessaire</t>
    </r>
  </si>
  <si>
    <t>méthodes quantitatives. Editions INSERM, Paris.</t>
  </si>
  <si>
    <t>BOUYER J., HEMON D., CORDIER S.,DERRIENNIC F., STÜCKER I., STENGEL B. et CLAVEL J., 1995. Epidémiologie. Principes et</t>
  </si>
  <si>
    <t>2. Que si on ne trouve pas un effet significatif, on ne peut conclure que le produit est sans effet.</t>
  </si>
  <si>
    <t>Exemples numériques</t>
  </si>
  <si>
    <t>Comparaison de deux échantillons indépendants</t>
  </si>
  <si>
    <t>Comparaison de deux proportions</t>
  </si>
  <si>
    <t>Selon les données de la littérature, le risque d'avortement spontané est de 15%.</t>
  </si>
  <si>
    <t>Dans une population exposée on a trouvé une proportion de 30%.</t>
  </si>
  <si>
    <t>La puissance trouvée est de 44%</t>
  </si>
  <si>
    <t>C'est très insuffisant pour avoir confiance dans le résultat du test statistique</t>
  </si>
  <si>
    <t>Il est possible de rechercher l'effectif nécessaire à inclure dans l'étude pour travailler avec une puissance satisfaisante.</t>
  </si>
  <si>
    <t>On considère que la différence est significative si p &lt; 0.05 (= choix 3 dans la feuille "2 proportions")</t>
  </si>
  <si>
    <t>L'effectif utilisé était de 50 femmes</t>
  </si>
  <si>
    <t>Avec 120 sujets la puissance atteint 80% et permet donc de comparer valablement ces deux proportions.</t>
  </si>
  <si>
    <t>- pour un test t de Student pour deux échantillons indépendants : feuille "2 éch indépdts"</t>
  </si>
  <si>
    <t>- pour un test t de Student pour deux échantillons appariés : feuille "2 éch appariés"</t>
  </si>
  <si>
    <t>- pour la comparaison de deux proportions : feuille "2 proportions"</t>
  </si>
  <si>
    <t>- pour un coefficient de corrélation : feuille "Coef. corrélation"</t>
  </si>
  <si>
    <t>- pour une analyse de variance à une dimension dans le cas de 3, 4 ou 5 groupes : feuilles "ANOVA…"</t>
  </si>
  <si>
    <t>Corrélation 1</t>
  </si>
  <si>
    <t>Corrélation 2</t>
  </si>
  <si>
    <t>Comparaison de deux corrélations indépendantes</t>
  </si>
  <si>
    <t>Comparaison coeff. corrélation</t>
  </si>
  <si>
    <t>r1 =</t>
  </si>
  <si>
    <t>r'1 =</t>
  </si>
  <si>
    <t>r2 =</t>
  </si>
  <si>
    <t>r'2 =</t>
  </si>
  <si>
    <t>Effectif 1 =</t>
  </si>
  <si>
    <t>Effectif 2 =</t>
  </si>
  <si>
    <t>Calcul de z</t>
  </si>
  <si>
    <t>Résultat</t>
  </si>
  <si>
    <t>(C'est à dire mesurées sur deux échantillons indépendants)</t>
  </si>
  <si>
    <t>Table de la loi de Fisher</t>
  </si>
  <si>
    <t>infini si &gt; 120</t>
  </si>
  <si>
    <t>TABLE DE LA LOI DE FISHER</t>
  </si>
  <si>
    <t>ddl du numérateur (1ère ligne)</t>
  </si>
  <si>
    <t>nu1 =</t>
  </si>
  <si>
    <t>ddl du dénominateur (1ère colonne)</t>
  </si>
  <si>
    <t>nu2 =</t>
  </si>
  <si>
    <t>Limite de f(alpha = 5% , nu1 , nu2) =</t>
  </si>
  <si>
    <t>Si F observé est supérieur ou égal au f limite,</t>
  </si>
  <si>
    <t>l'effet est significatif au seuil de 5%</t>
  </si>
  <si>
    <t>ANOVA</t>
  </si>
  <si>
    <t>Ecarts</t>
  </si>
  <si>
    <t>Source</t>
  </si>
  <si>
    <t>SCE</t>
  </si>
  <si>
    <t>CM</t>
  </si>
  <si>
    <t>F</t>
  </si>
  <si>
    <t>Traitements</t>
  </si>
  <si>
    <t>Résiduelle</t>
  </si>
  <si>
    <t>Totale</t>
  </si>
  <si>
    <t>F limite 5%</t>
  </si>
  <si>
    <t>Moy générale =</t>
  </si>
  <si>
    <t xml:space="preserve"> SCE totale</t>
  </si>
  <si>
    <t>SCE traitements</t>
  </si>
  <si>
    <t>ANALYSE DE VARIANCE - TEST F</t>
  </si>
  <si>
    <t xml:space="preserve"> SCE  totale =</t>
  </si>
  <si>
    <t xml:space="preserve"> SCE totale =</t>
  </si>
  <si>
    <t xml:space="preserve">SCE traitements  =  </t>
  </si>
  <si>
    <t>ECARTS</t>
  </si>
  <si>
    <t xml:space="preserve">Moyenne générale écarts = </t>
  </si>
  <si>
    <t>Moy - IC 95%</t>
  </si>
  <si>
    <t>Moy + IC 95%</t>
  </si>
  <si>
    <t>I.C. 95%</t>
  </si>
  <si>
    <t>Test d'homogénéité des variances</t>
  </si>
  <si>
    <t>Calcul de la puissance</t>
  </si>
  <si>
    <t>Représentations graphiques</t>
  </si>
  <si>
    <t>Rapport</t>
  </si>
  <si>
    <t>Limite</t>
  </si>
  <si>
    <t>des var.</t>
  </si>
  <si>
    <t>rapport tolérable</t>
  </si>
  <si>
    <t>tolérable</t>
  </si>
  <si>
    <t>Test de l'homogénéité des variances</t>
  </si>
  <si>
    <t>Voir aussi plus bas le test de Levene</t>
  </si>
  <si>
    <t>N.B. Les feuilles "ANOVA" réalisent également le test de l'homogénéité des variances</t>
  </si>
  <si>
    <t>(test de Levene et test du Fmax), et fournissent le résultat de l'analyse de variance.</t>
  </si>
  <si>
    <t>ddl = effectif du groupe le plus grand - 1</t>
  </si>
  <si>
    <t>Effectif du groupe le plus grand -1</t>
  </si>
  <si>
    <t>Variance maximale observée</t>
  </si>
  <si>
    <t>Variance minimale observée</t>
  </si>
  <si>
    <t>Rapport des variances observées</t>
  </si>
  <si>
    <t>Rapport limite à 95%</t>
  </si>
  <si>
    <t>3 grpes</t>
  </si>
  <si>
    <t>4 grpes</t>
  </si>
  <si>
    <t>5 grpes</t>
  </si>
  <si>
    <t>est supérieur au rapport limite tolérable</t>
  </si>
  <si>
    <t>les variances sont significativement hétérogènes</t>
  </si>
  <si>
    <t>Rapport limite</t>
  </si>
  <si>
    <r>
      <t>Test du Fmax</t>
    </r>
    <r>
      <rPr>
        <sz val="10"/>
        <rFont val="Arial"/>
        <family val="2"/>
      </rPr>
      <t xml:space="preserve"> : si le rapport des variances</t>
    </r>
  </si>
  <si>
    <t>p</t>
  </si>
  <si>
    <t>Test de Levene sur les variances des groupes (utilisant les écarts aux médianes)</t>
  </si>
  <si>
    <t>2. Choix du seuil de risque alpha (bidirectionnel)</t>
  </si>
  <si>
    <t>Choix du seuil de risque alpha (bidirectionnel)</t>
  </si>
  <si>
    <r>
      <t>Option 2</t>
    </r>
    <r>
      <rPr>
        <sz val="10"/>
        <rFont val="Arial"/>
        <family val="2"/>
      </rPr>
      <t xml:space="preserve"> : package </t>
    </r>
    <r>
      <rPr>
        <b/>
        <sz val="10"/>
        <rFont val="Arial"/>
        <family val="2"/>
      </rPr>
      <t>Rcmdr</t>
    </r>
    <r>
      <rPr>
        <sz val="10"/>
        <rFont val="Arial"/>
        <family val="2"/>
      </rPr>
      <t xml:space="preserve"> , puis plugin </t>
    </r>
    <r>
      <rPr>
        <b/>
        <sz val="10"/>
        <rFont val="Arial"/>
        <family val="2"/>
      </rPr>
      <t>RcmdrPlugin.IPSUR</t>
    </r>
    <r>
      <rPr>
        <sz val="10"/>
        <rFont val="Arial"/>
        <family val="2"/>
      </rPr>
      <t>, puis menu Statistiques / IPSUR power</t>
    </r>
  </si>
  <si>
    <t>(uniquement si effectifs identiques)</t>
  </si>
  <si>
    <t>Arguments</t>
  </si>
  <si>
    <t>n</t>
  </si>
  <si>
    <t>sig.level</t>
  </si>
  <si>
    <t>power</t>
  </si>
  <si>
    <t>nombre de groupes</t>
  </si>
  <si>
    <t>nombre d'observations par groupe</t>
  </si>
  <si>
    <t>Seuil de significativité (généralement 0.05 = probabilité de l'erreur de type 1)</t>
  </si>
  <si>
    <t>Puissance du test</t>
  </si>
  <si>
    <t>Laisser l'un des arguments avec la valeur NULL</t>
  </si>
  <si>
    <t>Exemple pour le calcul de l'effectif nécessaire pour obtenir une puissance de 80%</t>
  </si>
  <si>
    <t>Exemple pour le calcul de la puissance avec un effectif donné</t>
  </si>
  <si>
    <t xml:space="preserve">p bidirectionnelle = </t>
  </si>
  <si>
    <t>Calcul avec le logiciel R</t>
  </si>
  <si>
    <t>xy = valeur du premier coefficient de corrélation</t>
  </si>
  <si>
    <t>xz= valeur du second coefficient de corrélation</t>
  </si>
  <si>
    <t>n = nombre de sujets dans le premier groupe</t>
  </si>
  <si>
    <t>loi.normale.standard</t>
  </si>
  <si>
    <t>Résultat p =</t>
  </si>
  <si>
    <t>pwr.r.test (n = 50, r = 0.34, sig.level = 0.05, power = NULL)</t>
  </si>
  <si>
    <t>pwr.r.test (n = NULL, r = 0.34, sig.level = 0.05, power = 0.80)</t>
  </si>
  <si>
    <t>n = nombre d'observations</t>
  </si>
  <si>
    <t>r = coefficient de corrélation linéaire</t>
  </si>
  <si>
    <t>sig.level = seuil de significativité (généralement 0.05 = probabilité de l'erreur de type 1)</t>
  </si>
  <si>
    <t>power = puissance du test</t>
  </si>
  <si>
    <t>alternative = "two.sided" (par défaut), "greater" ou "less"</t>
  </si>
  <si>
    <t>Exemple</t>
  </si>
  <si>
    <t>n = nombre d'observations par groupe</t>
  </si>
  <si>
    <t>p1 = proportion dans le groupe 1</t>
  </si>
  <si>
    <t>p2 = proportion dans le groupe 2</t>
  </si>
  <si>
    <t>sig.level = seuil pour l'erreur de type 1 (0.05 par défaut)</t>
  </si>
  <si>
    <t>alternative = "two.sided" (par défaut) ou "one.sided"</t>
  </si>
  <si>
    <t>xxxxxxx</t>
  </si>
  <si>
    <t>xxxxxxxx</t>
  </si>
  <si>
    <t>n = nombre de paires d'observations</t>
  </si>
  <si>
    <t>n = nombre d'observations (par groupe)</t>
  </si>
  <si>
    <t>Résidus</t>
  </si>
  <si>
    <t>Pour vérifier la normalité des résidus</t>
  </si>
  <si>
    <t>"Test de normalié de Shapiro-Wilk.xls"</t>
  </si>
  <si>
    <t>résidus dans l'utilitaire</t>
  </si>
  <si>
    <t>xxxxxx</t>
  </si>
  <si>
    <r>
      <t xml:space="preserve">Calcul de la puissance d'une ANOVA à une dimension </t>
    </r>
    <r>
      <rPr>
        <b/>
        <u/>
        <sz val="12"/>
        <rFont val="Arial"/>
        <family val="2"/>
      </rPr>
      <t>avec effectifs égaux</t>
    </r>
    <r>
      <rPr>
        <b/>
        <sz val="12"/>
        <rFont val="Arial"/>
        <family val="2"/>
      </rPr>
      <t xml:space="preserve"> avec le logiciel R</t>
    </r>
  </si>
  <si>
    <t>xxxxx</t>
  </si>
  <si>
    <t>Analyse de variance et calcul des résidus</t>
  </si>
  <si>
    <r>
      <t xml:space="preserve">N.B. </t>
    </r>
    <r>
      <rPr>
        <sz val="10"/>
        <rFont val="Arial"/>
        <family val="2"/>
      </rPr>
      <t>Ce test n'est valide que pour effectifs égaux</t>
    </r>
  </si>
  <si>
    <t>Calcul de la puissance ou de l'effectif nécessaire</t>
  </si>
  <si>
    <r>
      <t xml:space="preserve">Dans la feuille </t>
    </r>
    <r>
      <rPr>
        <b/>
        <sz val="10"/>
        <rFont val="Arial"/>
        <family val="2"/>
      </rPr>
      <t>'2 proportions'</t>
    </r>
    <r>
      <rPr>
        <sz val="10"/>
        <rFont val="Arial"/>
        <family val="2"/>
      </rPr>
      <t xml:space="preserve"> :</t>
    </r>
  </si>
  <si>
    <t>Calcul de la puissance ou de l'effectif nécessaire pour la comparaison de deux proportions</t>
  </si>
  <si>
    <t>Calcul de la puissance ou de l'effectif nécessaire pour un test t de comparaison de 2 moyennes indépendantes</t>
  </si>
  <si>
    <t>Références</t>
  </si>
  <si>
    <t>Calcul de l'effectif nécessaire ou de la puissance</t>
  </si>
  <si>
    <t>pour un test de Chi² avec le logiciel R</t>
  </si>
  <si>
    <t>Commande</t>
  </si>
  <si>
    <t>w</t>
  </si>
  <si>
    <t>N</t>
  </si>
  <si>
    <t>df</t>
  </si>
  <si>
    <t>mais il n'est pas interdit d'être plus exigeant.</t>
  </si>
  <si>
    <r>
      <rPr>
        <sz val="10"/>
        <rFont val="Courier New"/>
        <family val="3"/>
      </rPr>
      <t>N=NULL</t>
    </r>
    <r>
      <rPr>
        <sz val="10"/>
        <rFont val="Arial"/>
        <family val="2"/>
      </rPr>
      <t xml:space="preserve"> pour calculer l'effectif total nécessaire</t>
    </r>
  </si>
  <si>
    <r>
      <rPr>
        <sz val="10"/>
        <rFont val="Courier New"/>
        <family val="3"/>
      </rPr>
      <t>power=NULL</t>
    </r>
    <r>
      <rPr>
        <sz val="10"/>
        <rFont val="Arial"/>
        <family val="2"/>
      </rPr>
      <t xml:space="preserve"> pour calculer la puissance</t>
    </r>
  </si>
  <si>
    <t>Recherche de l'effectif nécessaire pour avoir un effet assez fort (0.45)</t>
  </si>
  <si>
    <t>&gt; library(pwr)</t>
  </si>
  <si>
    <t>&gt; pwr.chisq.test (w=0.45, N=NULL, df=4, sig.level=0.05, power=0.80)</t>
  </si>
  <si>
    <t xml:space="preserve">     Chi squared power calculation </t>
  </si>
  <si>
    <t xml:space="preserve">              w = 0.45</t>
  </si>
  <si>
    <t xml:space="preserve">              N = 58.93968</t>
  </si>
  <si>
    <t xml:space="preserve">             df = 4</t>
  </si>
  <si>
    <t xml:space="preserve">      sig.level = 0.05</t>
  </si>
  <si>
    <t xml:space="preserve">          power = 0.8</t>
  </si>
  <si>
    <t>NOTE: N is the number of observations</t>
  </si>
  <si>
    <t>Il faudra donc au moins 59 individus au total.</t>
  </si>
  <si>
    <t>Bien que ce calcul soit rarement utile, il est possible une fois les résultats obtenus.</t>
  </si>
  <si>
    <t>= taille de l'effet. Elle s'exprime à la manière d'un coefficient d'association.</t>
  </si>
  <si>
    <t>= effectif total</t>
  </si>
  <si>
    <t>= degrés de liberté = (nombre de lignes-1) x (nombre de colonnes-1)</t>
  </si>
  <si>
    <t>= puissance</t>
  </si>
  <si>
    <t>Il faudra laisser seulement power=NULL et renseigner les autres arguments.</t>
  </si>
  <si>
    <t>Calcul de la grandeur de l'effet observé, w.</t>
  </si>
  <si>
    <r>
      <rPr>
        <u/>
        <sz val="10"/>
        <rFont val="Arial"/>
        <family val="2"/>
      </rPr>
      <t>Exemple</t>
    </r>
    <r>
      <rPr>
        <sz val="10"/>
        <rFont val="Arial"/>
        <family val="2"/>
      </rPr>
      <t xml:space="preserve"> pour un tableau de 3 x 3 cellules, avec alpha = 0.05 et puissance = 80%</t>
    </r>
  </si>
  <si>
    <t>http://www.statmethods.net/stats/power.html</t>
  </si>
  <si>
    <t>http://en.wikipedia.org/wiki/Effect_size#Effect_sizes_for_associations_among_categorical_variables</t>
  </si>
  <si>
    <t xml:space="preserve">dire s'il y a effectivement une différence, on ne la détectera significative que dans 30% des cas. C'est </t>
  </si>
  <si>
    <t>Calcul de la puissance pour un test du Chi²</t>
  </si>
  <si>
    <r>
      <t xml:space="preserve">La feuille </t>
    </r>
    <r>
      <rPr>
        <b/>
        <sz val="10"/>
        <rFont val="Arial"/>
        <family val="2"/>
      </rPr>
      <t>'Test chi²'</t>
    </r>
    <r>
      <rPr>
        <sz val="10"/>
        <rFont val="Arial"/>
        <family val="2"/>
      </rPr>
      <t xml:space="preserve"> donne la méthode pour calculer l'effectif nécessaire ou la puissance</t>
    </r>
  </si>
  <si>
    <t>pour un test du Chi² à l'aide de la bibliothèque {pwr} du logiciel R.</t>
  </si>
  <si>
    <t>mesurées sur des individus différents. Il suffit d'indiquer les corrélations observées</t>
  </si>
  <si>
    <t>La méthode avec le logiciel R est également indiquée.</t>
  </si>
  <si>
    <r>
      <t xml:space="preserve">La feuille </t>
    </r>
    <r>
      <rPr>
        <b/>
        <sz val="10"/>
        <rFont val="Arial"/>
        <family val="2"/>
      </rPr>
      <t xml:space="preserve">'Comparaison corrél.' </t>
    </r>
    <r>
      <rPr>
        <sz val="10"/>
        <rFont val="Arial"/>
        <family val="2"/>
      </rPr>
      <t>permet un test de comparaison de deux corrélations</t>
    </r>
  </si>
  <si>
    <t xml:space="preserve">pwr.chisq.test(w = , N = , df = , sig.level = , power = ) </t>
  </si>
  <si>
    <t>Dans cette commande on laissera un argument et un seul avec la valeur NULL</t>
  </si>
  <si>
    <t>twotailed=TRUE (ou FALSE pour un test unidirectionnel)</t>
  </si>
  <si>
    <t>&gt; paired.r (xy = 0.20, xz = -0.15, n = 100, n2 = 80)</t>
  </si>
  <si>
    <t>Call: paired.r(xy = 0.2, xz = -0.15, n = 100, n2 = 80)</t>
  </si>
  <si>
    <t>[1] "test of difference between two independent correlations"</t>
  </si>
  <si>
    <t>z = 2.32  With probability =  0.02</t>
  </si>
  <si>
    <r>
      <t>fonction</t>
    </r>
    <r>
      <rPr>
        <sz val="10"/>
        <rFont val="Arial"/>
        <family val="2"/>
      </rPr>
      <t xml:space="preserve"> = </t>
    </r>
    <r>
      <rPr>
        <b/>
        <sz val="10"/>
        <rFont val="Arial"/>
        <family val="2"/>
      </rPr>
      <t>paired.r</t>
    </r>
    <r>
      <rPr>
        <sz val="10"/>
        <rFont val="Arial"/>
        <family val="2"/>
      </rPr>
      <t xml:space="preserve"> {psych}</t>
    </r>
  </si>
  <si>
    <t>&gt; library(psych)</t>
  </si>
  <si>
    <t>n2 = nombre de sujets dans le second groupe (si différent de n ; sinon n2=NULL)</t>
  </si>
  <si>
    <r>
      <t>On déduit l'effectif nécessaire</t>
    </r>
    <r>
      <rPr>
        <sz val="10"/>
        <rFont val="Arial"/>
        <family val="2"/>
      </rPr>
      <t xml:space="preserve"> pour avoir de bonnes chances de trouver un résultat significatif si l'effet est de 10% aumoins : </t>
    </r>
    <r>
      <rPr>
        <b/>
        <sz val="10"/>
        <rFont val="Arial"/>
        <family val="2"/>
      </rPr>
      <t>41 sujets</t>
    </r>
  </si>
  <si>
    <t>Quelques cas avec p = 0.05</t>
  </si>
  <si>
    <t>Pour une puissance de 80%</t>
  </si>
  <si>
    <t>Pour une puissance de 95%</t>
  </si>
  <si>
    <t>Nb cellules</t>
  </si>
  <si>
    <t>pwr.2p.test</t>
  </si>
  <si>
    <t>pwr.2p2n.test</t>
  </si>
  <si>
    <t>pwr.anova.test</t>
  </si>
  <si>
    <t>pwr.chisq.test</t>
  </si>
  <si>
    <t>pwr.f2.test</t>
  </si>
  <si>
    <t>pwr.p.test</t>
  </si>
  <si>
    <t>pwr.r.test</t>
  </si>
  <si>
    <t>pwr.t.test</t>
  </si>
  <si>
    <t>pwr.t2n.test</t>
  </si>
  <si>
    <t>deux proportions (mêmes effectifs)</t>
  </si>
  <si>
    <t>deux proportions (effectifs différents)</t>
  </si>
  <si>
    <t>ANOVA à une dimension (effectifs équilibrés)</t>
  </si>
  <si>
    <t>test Chi²</t>
  </si>
  <si>
    <t>modèle ninéaire généralisé</t>
  </si>
  <si>
    <t>proportions (un seul échantillon)</t>
  </si>
  <si>
    <t>corrélation</t>
  </si>
  <si>
    <t>test t (un échantillon, 2 échantillons indépendants ou appariés)</t>
  </si>
  <si>
    <t>test t (deux échantillons de tailles inégales)</t>
  </si>
  <si>
    <t>cohen.ES</t>
  </si>
  <si>
    <t>Cohen, J. (1988). Statistical power analysis for the behavioral sciences (2nd ed.). Hillsdale,NJ: Lawrence Erlbaum.</t>
  </si>
  <si>
    <t>Tailles de l'effet conventionnelles selon Cohen (1988)</t>
  </si>
  <si>
    <t>ES.h</t>
  </si>
  <si>
    <t>pour deux proportions p1 et p2</t>
  </si>
  <si>
    <t>ES.w1</t>
  </si>
  <si>
    <t>pour deux séries de probabilités (observées et théoriques)</t>
  </si>
  <si>
    <t>ES.w2</t>
  </si>
  <si>
    <t>pour un tableau à double entrée de probabilités observées</t>
  </si>
  <si>
    <t>Référence</t>
  </si>
  <si>
    <t>pwr.norm.test</t>
  </si>
  <si>
    <t>moyenne d'une distribution normale (de variance connue)</t>
  </si>
  <si>
    <t>Fonctions de calculs de puissance de la bibliothèque pwr.</t>
  </si>
  <si>
    <t>N.B. Vous ne pouvez écrire que dans les cellules jaunes</t>
  </si>
  <si>
    <t>pour un test de corrélation</t>
  </si>
  <si>
    <t>n1 = effectif du premier échantillon</t>
  </si>
  <si>
    <t>n2 = effectif du second échantillon</t>
  </si>
  <si>
    <t>Taille de l'effet</t>
  </si>
  <si>
    <t>Exemple pour le calcul de la puissance avec des effectifs donnés et un effet fort :</t>
  </si>
  <si>
    <t>pwr.2p2n.test(h=0.8, n1=50, n2=40, sig.level=0.05, power=NULL,alternative="two.sided")</t>
  </si>
  <si>
    <t>Exemple pour le calcul de l'un des effectfs nécessaires pour une puissance de 80% et un effet moyen :</t>
  </si>
  <si>
    <t>pwr.2p2n.test(h=0.5, n1=50, n2=NULL, sig.level=0.05, power=0.8,alternative="two.sided")</t>
  </si>
  <si>
    <t>library(pwr)</t>
  </si>
  <si>
    <t>COHEN, J. (1988). Statistical power analysis for the behavioral sciences (2nd ed.). Hillsdale,NJ: Lawrence Erlbaum.</t>
  </si>
  <si>
    <t>N.B. Le calcul de la puissance n'est correct que pour deux séries de même effectif d'au moins 30 valeurs chacune.</t>
  </si>
  <si>
    <t>De manière conventionnelle (Cohen, 1988) on peut considérer que 0.1, 0.3 et 0.5 sont respectivement des effets faibles, moyens et forts,</t>
  </si>
  <si>
    <t>Il est possible d'utiliser la relation de w avec le coefficient V de Cramer, par comparaison avec des résultats antérieurs ou avec la bibliographie :</t>
  </si>
  <si>
    <t>w = (racine(min[r,h] - 1)) x V</t>
  </si>
  <si>
    <r>
      <t xml:space="preserve">où </t>
    </r>
    <r>
      <rPr>
        <b/>
        <sz val="10"/>
        <rFont val="Courier New"/>
        <family val="3"/>
      </rPr>
      <t>min[r,h]</t>
    </r>
    <r>
      <rPr>
        <sz val="10"/>
        <rFont val="Courier New"/>
        <family val="3"/>
      </rPr>
      <t xml:space="preserve"> </t>
    </r>
    <r>
      <rPr>
        <sz val="10"/>
        <rFont val="Arial"/>
        <family val="2"/>
      </rPr>
      <t>est la plus petite des valeurs entre r=nombre de lignes et h=nombre de colonnes)</t>
    </r>
  </si>
  <si>
    <t>Une autre solution consiste à utiliser la fonction ES.w2 {pwr} en se servant d'une matrice connue :</t>
  </si>
  <si>
    <t>&gt; prob&lt;-matrix(c(0.225,0.125,0.125,0.125,0.16,0.16,0.04,0.04),nrow=2,byrow=TRUE)</t>
  </si>
  <si>
    <t>&gt; prob</t>
  </si>
  <si>
    <t xml:space="preserve">      [,1]  [,2]  [,3]  [,4]</t>
  </si>
  <si>
    <t>[1,] 0.225 0.125 0.125 0.125</t>
  </si>
  <si>
    <t>[2,] 0.160 0.160 0.040 0.040</t>
  </si>
  <si>
    <t>&gt; ES.w2(prob)</t>
  </si>
  <si>
    <t>[1] 0.2558646</t>
  </si>
  <si>
    <t>=&gt; la taille de l'effet est dans ce cas de 25.6%</t>
  </si>
  <si>
    <t xml:space="preserve">              w = 0.2558646</t>
  </si>
  <si>
    <t xml:space="preserve">              N = 200</t>
  </si>
  <si>
    <t xml:space="preserve">             df = 3</t>
  </si>
  <si>
    <t xml:space="preserve">          power = 0.8733222</t>
  </si>
  <si>
    <t>=&gt; la puissance est de 87.3%</t>
  </si>
  <si>
    <t>2. Calcul de l'effectif nécessaire</t>
  </si>
  <si>
    <t>3. Calcul de la puissance a posteriori</t>
  </si>
  <si>
    <t>Utiliser la fonction ES.w2 (voir ci-dessus)</t>
  </si>
  <si>
    <t>M</t>
  </si>
  <si>
    <t>O</t>
  </si>
  <si>
    <r>
      <t xml:space="preserve">&gt; chisq.test(mat)  </t>
    </r>
    <r>
      <rPr>
        <sz val="10"/>
        <color theme="1"/>
        <rFont val="Arial"/>
        <family val="2"/>
      </rPr>
      <t># test du Chi²</t>
    </r>
  </si>
  <si>
    <t>Pearson's Chi-squared test</t>
  </si>
  <si>
    <t>data:  mat</t>
  </si>
  <si>
    <t>X-squared = 16.3943, df = 6, p-value = 0.01179</t>
  </si>
  <si>
    <r>
      <t xml:space="preserve">&gt; mat&lt;- as.matrix(mat) </t>
    </r>
    <r>
      <rPr>
        <sz val="10"/>
        <color theme="1"/>
        <rFont val="Arial"/>
        <family val="2"/>
      </rPr>
      <t># déclaration de la matrice</t>
    </r>
  </si>
  <si>
    <t>&gt; ES.w2(prop)</t>
  </si>
  <si>
    <r>
      <t xml:space="preserve">[1] 0.3133201   </t>
    </r>
    <r>
      <rPr>
        <sz val="10"/>
        <color theme="3"/>
        <rFont val="Courier New"/>
        <family val="3"/>
      </rPr>
      <t xml:space="preserve"> </t>
    </r>
    <r>
      <rPr>
        <sz val="10"/>
        <color theme="1"/>
        <rFont val="Arial"/>
        <family val="2"/>
      </rPr>
      <t>&lt;= grandeur de l'effet</t>
    </r>
  </si>
  <si>
    <t>&gt; pwr.chisq.test (w=0.3133201, N=167, df=6, sig.level=0.05, power=NULL)</t>
  </si>
  <si>
    <t xml:space="preserve">              w = 0.3133201</t>
  </si>
  <si>
    <t xml:space="preserve">              N = 167</t>
  </si>
  <si>
    <t xml:space="preserve">             df = 6</t>
  </si>
  <si>
    <t xml:space="preserve">          power = 0.8784531</t>
  </si>
  <si>
    <t>La puissance du test chi² est ici de 87.8 %</t>
  </si>
  <si>
    <t>Mais cette information a posteriori est de peu d'intérêt.</t>
  </si>
  <si>
    <r>
      <t xml:space="preserve">&gt; prop&lt;-as.matrix(mat/sum(mat)) </t>
    </r>
    <r>
      <rPr>
        <sz val="10"/>
        <color theme="1"/>
        <rFont val="Arial"/>
        <family val="2"/>
      </rPr>
      <t># obtention de la matrice des proportions</t>
    </r>
  </si>
  <si>
    <t>et les effectifs utilisés dans chaque cas.</t>
  </si>
  <si>
    <t>Avec le logiciel R</t>
  </si>
  <si>
    <t>Outils en ligne</t>
  </si>
  <si>
    <t>De nombreux calculateurs en ligne permettent les calculs de puissance et d'effectifs nécessaires.</t>
  </si>
  <si>
    <t>Plusieurs bibliothèques de R offrent la possibilité de calculer puissance et effectif nécessaire.</t>
  </si>
  <si>
    <t>Fonctions de calculs de la taille de l'effet de la bibliothèque pwr.</t>
  </si>
  <si>
    <t>pour un test de comparaison de deux proportions</t>
  </si>
  <si>
    <r>
      <t xml:space="preserve">Puissance du test </t>
    </r>
    <r>
      <rPr>
        <b/>
        <i/>
        <sz val="10"/>
        <rFont val="Arial"/>
        <family val="2"/>
      </rPr>
      <t>t</t>
    </r>
    <r>
      <rPr>
        <b/>
        <sz val="10"/>
        <rFont val="Arial"/>
        <family val="2"/>
      </rPr>
      <t xml:space="preserve"> de Student = </t>
    </r>
  </si>
  <si>
    <r>
      <t xml:space="preserve">Nous détaillons ci-dessous la bibliothèque </t>
    </r>
    <r>
      <rPr>
        <b/>
        <sz val="10"/>
        <rFont val="Arial"/>
        <family val="2"/>
      </rPr>
      <t>pwr</t>
    </r>
    <r>
      <rPr>
        <sz val="10"/>
        <rFont val="Arial"/>
        <family val="2"/>
      </rPr>
      <t>, utilisée dans différentes feuilles ci-après.</t>
    </r>
  </si>
  <si>
    <t xml:space="preserve">Taille de l'effet = </t>
  </si>
  <si>
    <r>
      <t xml:space="preserve">On devra indiquer la </t>
    </r>
    <r>
      <rPr>
        <u/>
        <sz val="10"/>
        <rFont val="Arial"/>
        <family val="2"/>
      </rPr>
      <t>taille de l'effet</t>
    </r>
    <r>
      <rPr>
        <sz val="10"/>
        <rFont val="Arial"/>
        <family val="2"/>
      </rPr>
      <t>.</t>
    </r>
  </si>
  <si>
    <t>On pourra utiliser les conventions de Cohen (1988), qui sont respectivement pour le test t :</t>
  </si>
  <si>
    <t xml:space="preserve">      0.2 = effet faible ; 0.5 = effet moyen ; 0.8 = effet fort</t>
  </si>
  <si>
    <t>d = taille de l'effet</t>
  </si>
  <si>
    <t>alternative = "two.sided" (par défaut) ou "greater" ou "less".</t>
  </si>
  <si>
    <t>type = "two.sample" (pas de valeur par défaut)</t>
  </si>
  <si>
    <t>pwr.t.test (n = 32, d = 0.5, power = NULL, type = "two.sample")</t>
  </si>
  <si>
    <t>Exemple pour le calcul de la puissance avec un effectif donné pour un effet moyen</t>
  </si>
  <si>
    <t>Exemple pour le calcul de l'effectif nécessaire avec une puissance de 80% pour un effet fort</t>
  </si>
  <si>
    <t>pwr.t.test (n = NULL, d = 0.8, power = 0.8, type = "two.sample")</t>
  </si>
  <si>
    <t>Le test est pour des effectifs égaux.</t>
  </si>
  <si>
    <r>
      <t>Option 1.</t>
    </r>
    <r>
      <rPr>
        <sz val="10"/>
        <rFont val="Arial"/>
        <family val="2"/>
      </rPr>
      <t xml:space="preserve"> Effectifs égaux : </t>
    </r>
    <r>
      <rPr>
        <b/>
        <sz val="10"/>
        <rFont val="Arial"/>
        <family val="2"/>
      </rPr>
      <t>pwr.t.test</t>
    </r>
    <r>
      <rPr>
        <sz val="10"/>
        <rFont val="Arial"/>
        <family val="2"/>
      </rPr>
      <t xml:space="preserve"> {pwr}</t>
    </r>
  </si>
  <si>
    <t>n2 = effectif du deuxième échantillon</t>
  </si>
  <si>
    <t>Exemple pour le calcul de la puissance pour un effet moyen avec p = 0.05</t>
  </si>
  <si>
    <t>pwr.t2n.test (n1=30, n2=34, d=0.5, power=NULL)</t>
  </si>
  <si>
    <t>Exemple pour le calcul de l'effectif nécessaire du deuxième échantillon</t>
  </si>
  <si>
    <t xml:space="preserve"> avec une puissance de 80% pour un effet fort avec p = 0.01</t>
  </si>
  <si>
    <t>pwr.t2n.test (n1=30, n2=NULL, d=0.8, sig.level=0.01, power=0.8)</t>
  </si>
  <si>
    <r>
      <t>Option 2</t>
    </r>
    <r>
      <rPr>
        <sz val="10"/>
        <rFont val="Arial"/>
        <family val="2"/>
      </rPr>
      <t xml:space="preserve"> : bibliothèque </t>
    </r>
    <r>
      <rPr>
        <b/>
        <sz val="10"/>
        <rFont val="Arial"/>
        <family val="2"/>
      </rPr>
      <t>Rcmdr</t>
    </r>
    <r>
      <rPr>
        <sz val="10"/>
        <rFont val="Arial"/>
        <family val="2"/>
      </rPr>
      <t xml:space="preserve"> , puis plugin </t>
    </r>
    <r>
      <rPr>
        <b/>
        <sz val="10"/>
        <rFont val="Arial"/>
        <family val="2"/>
      </rPr>
      <t>RcmdrPlugin.IPSUR</t>
    </r>
    <r>
      <rPr>
        <sz val="10"/>
        <rFont val="Arial"/>
        <family val="2"/>
      </rPr>
      <t>, puis menu Statistiques / IPSUR power</t>
    </r>
  </si>
  <si>
    <t>Il faudra renseigner la différence des moyennes et l'écart type des valeurs et non la taille de l'effet.</t>
  </si>
  <si>
    <t>pour obtenir une puissance convenable avec de telles valeurs.</t>
  </si>
  <si>
    <t>et à faire varier si besoin pour rechercher l'effectif nécessaire</t>
  </si>
  <si>
    <t>une puissance convenable (80% au moins)</t>
  </si>
  <si>
    <r>
      <t>Option 1</t>
    </r>
    <r>
      <rPr>
        <sz val="10"/>
        <rFont val="Arial"/>
        <family val="2"/>
      </rPr>
      <t xml:space="preserve"> : fonction </t>
    </r>
    <r>
      <rPr>
        <b/>
        <sz val="10"/>
        <rFont val="Arial"/>
        <family val="2"/>
      </rPr>
      <t>pwr.t.test</t>
    </r>
    <r>
      <rPr>
        <sz val="10"/>
        <rFont val="Arial"/>
        <family val="2"/>
      </rPr>
      <t xml:space="preserve"> {pwr}</t>
    </r>
  </si>
  <si>
    <t>type = "paired" (pas de valeur par défaut)</t>
  </si>
  <si>
    <t>Pour un test unidirectionnel, Indiquer "less" si la différence est négative, "greater" si elle est positive.</t>
  </si>
  <si>
    <t>pwr.t.test(n=40, d=0.5, power=NULL, type="paired")</t>
  </si>
  <si>
    <t>Exemple pour le calcul de la puissance pour un effet moyen avec p=0.05</t>
  </si>
  <si>
    <t>Exemple pour le calcul de l'effectif nécessaire pour obtenir un effet fort avec une puissance de 80%</t>
  </si>
  <si>
    <t>pwr.t.test(n=NULL, d=0.8, power=0.8, type="paired")</t>
  </si>
  <si>
    <t>Calculs avec le logiciel R pour le test t de Student : bibliothèque pwr</t>
  </si>
  <si>
    <t>4. Calculs avec le logiciel R pour le test t de Student : bibliothèque pwr.</t>
  </si>
  <si>
    <r>
      <t>Option 3</t>
    </r>
    <r>
      <rPr>
        <sz val="10"/>
        <rFont val="Arial"/>
        <family val="2"/>
      </rPr>
      <t xml:space="preserve"> Effectifs inégaux : </t>
    </r>
    <r>
      <rPr>
        <b/>
        <sz val="10"/>
        <rFont val="Arial"/>
        <family val="2"/>
      </rPr>
      <t>pwr.t2n.test</t>
    </r>
    <r>
      <rPr>
        <sz val="10"/>
        <rFont val="Arial"/>
        <family val="2"/>
      </rPr>
      <t xml:space="preserve"> {pwr}</t>
    </r>
  </si>
  <si>
    <t>pour un test de comparaison de deux échantillons indépendants</t>
  </si>
  <si>
    <t>4. Calculs avec le logiciel R</t>
  </si>
  <si>
    <t>power.prop.test (n=50, p1=0.55, p2=0.30, power=NULL)</t>
  </si>
  <si>
    <t>power.prop.test (n=NULL, p1=0.55, p2=0.30, power=0.80)</t>
  </si>
  <si>
    <r>
      <t>Option 1</t>
    </r>
    <r>
      <rPr>
        <sz val="10"/>
        <rFont val="Arial"/>
        <family val="2"/>
      </rPr>
      <t xml:space="preserve"> Pour effectifs identiques : </t>
    </r>
    <r>
      <rPr>
        <b/>
        <sz val="10"/>
        <rFont val="Arial"/>
        <family val="2"/>
      </rPr>
      <t>power.prop.test</t>
    </r>
    <r>
      <rPr>
        <sz val="10"/>
        <rFont val="Arial"/>
        <family val="2"/>
      </rPr>
      <t xml:space="preserve"> {stats} </t>
    </r>
  </si>
  <si>
    <t>ES.h(p1, p2)  # p1 et p2 sont les deux proportions</t>
  </si>
  <si>
    <t>delta</t>
  </si>
  <si>
    <t>Puissance 80%</t>
  </si>
  <si>
    <t>Effectif n</t>
  </si>
  <si>
    <t>Puissance 95%</t>
  </si>
  <si>
    <t>Voir aussi feuille suivante pour la comparaison</t>
  </si>
  <si>
    <t xml:space="preserve"> de deux coefficients de corrélation</t>
  </si>
  <si>
    <t>taille de l'effet</t>
  </si>
  <si>
    <t>http://vassarstats.net/rdiff.html</t>
  </si>
  <si>
    <t>Calcul en ligne</t>
  </si>
  <si>
    <t>z1 =</t>
  </si>
  <si>
    <t xml:space="preserve">z2 = </t>
  </si>
  <si>
    <t>N' =</t>
  </si>
  <si>
    <t>Q =</t>
  </si>
  <si>
    <t>SDz =</t>
  </si>
  <si>
    <t>Quantile norm</t>
  </si>
  <si>
    <t>Zp</t>
  </si>
  <si>
    <t>racine =</t>
  </si>
  <si>
    <t>Effectif nécessaire selon la puissance désirée</t>
  </si>
  <si>
    <t xml:space="preserve"> pour la comparaison ci-contre</t>
  </si>
  <si>
    <t>Pour alpha = 0.05,</t>
  </si>
  <si>
    <t>utiliser la table ci-dessous, sachant que la taille de l'effet est ici de :</t>
  </si>
  <si>
    <t>Réf. COHEN, J. (1988). Statistical power analysis for the behavioral sciences (2nd ed.). Hillsdale,NJ: Lawrence Erlbaum.</t>
  </si>
  <si>
    <t xml:space="preserve">Effectif 1 = </t>
  </si>
  <si>
    <t xml:space="preserve">r1 (entre -1 et 1) = </t>
  </si>
  <si>
    <t xml:space="preserve">Effectif 2 = </t>
  </si>
  <si>
    <t xml:space="preserve">r2 (entre -1 et 1) = </t>
  </si>
  <si>
    <r>
      <t xml:space="preserve">empiler </t>
    </r>
    <r>
      <rPr>
        <b/>
        <u/>
        <sz val="10"/>
        <rFont val="Arial"/>
        <family val="2"/>
      </rPr>
      <t>les valeurs</t>
    </r>
    <r>
      <rPr>
        <sz val="10"/>
        <rFont val="Arial"/>
        <family val="2"/>
      </rPr>
      <t xml:space="preserve"> des 3 séries de </t>
    </r>
  </si>
  <si>
    <r>
      <t>Option 1</t>
    </r>
    <r>
      <rPr>
        <sz val="10"/>
        <rFont val="Arial"/>
        <family val="2"/>
      </rPr>
      <t xml:space="preserve"> : fonction </t>
    </r>
    <r>
      <rPr>
        <b/>
        <sz val="10"/>
        <rFont val="Arial"/>
        <family val="2"/>
      </rPr>
      <t>pwr.anova.test {pwr}</t>
    </r>
  </si>
  <si>
    <t>k</t>
  </si>
  <si>
    <t>f</t>
  </si>
  <si>
    <t>pwr.anova.test(k=3, n=20, f=0.25, power=NULL)</t>
  </si>
  <si>
    <t>Seuil alpha (0.05 par défaut)</t>
  </si>
  <si>
    <t>pwr.anova.test(k=3, n=NULL, f=0.4, power=0.8)</t>
  </si>
  <si>
    <r>
      <t xml:space="preserve">Calcul de la puissance ou de l'effectif nécessaire pour une ANOVA à une dimension </t>
    </r>
    <r>
      <rPr>
        <b/>
        <u/>
        <sz val="12"/>
        <rFont val="Arial"/>
        <family val="2"/>
      </rPr>
      <t>avec effectifs égaux</t>
    </r>
    <r>
      <rPr>
        <b/>
        <sz val="12"/>
        <rFont val="Arial"/>
        <family val="2"/>
      </rPr>
      <t xml:space="preserve"> avec le logiciel R</t>
    </r>
  </si>
  <si>
    <t>Exemple pour le calcul de l'effectif nécessaire pour un effet fort avec une puissance de 80%</t>
  </si>
  <si>
    <r>
      <t xml:space="preserve">Calcul de l'effectif nécessaire ou de la puissance d'une ANOVA à une dimension </t>
    </r>
    <r>
      <rPr>
        <b/>
        <u/>
        <sz val="12"/>
        <rFont val="Arial"/>
        <family val="2"/>
      </rPr>
      <t>avec effectifs égaux</t>
    </r>
    <r>
      <rPr>
        <b/>
        <sz val="12"/>
        <rFont val="Arial"/>
        <family val="2"/>
      </rPr>
      <t xml:space="preserve"> avec le logiciel R</t>
    </r>
  </si>
  <si>
    <t>pwr.anova.test(k=4, n=20, f=0.25, power=NULL)</t>
  </si>
  <si>
    <t>pwr.anova.test(k=4, n=NULL, f=0.4, power=0.8)</t>
  </si>
  <si>
    <t>4 cellules
(ddl = 1)</t>
  </si>
  <si>
    <t>6 cellules
(ddl = 2)</t>
  </si>
  <si>
    <t>8 cellules
(ddl = 3)</t>
  </si>
  <si>
    <t>12 cellules
(ddl = 6)</t>
  </si>
  <si>
    <t>Puissance et effectif nécessaire pour un test t de Student</t>
  </si>
  <si>
    <t>de comparaison d'une moyenne observée à une moyenne théorique</t>
  </si>
  <si>
    <t>Moy. Théorique</t>
  </si>
  <si>
    <t>Moy. observée</t>
  </si>
  <si>
    <t>|différence| =</t>
  </si>
  <si>
    <t>1 échantillon</t>
  </si>
  <si>
    <t>n° du choix</t>
  </si>
  <si>
    <t>type = "one.sample" (pas de valeur par défaut)</t>
  </si>
  <si>
    <t>pwr.t.test (n = NULL, d = 0.8, power = 0.8, type = "one.sample")</t>
  </si>
  <si>
    <t>pwr.t.test (n = 50, d = 0.5, power = NULL, type = "one.sample")</t>
  </si>
  <si>
    <r>
      <rPr>
        <u/>
        <sz val="10"/>
        <rFont val="Arial"/>
        <family val="2"/>
      </rPr>
      <t>Option 1</t>
    </r>
    <r>
      <rPr>
        <sz val="10"/>
        <rFont val="Arial"/>
        <family val="2"/>
      </rPr>
      <t>. Fonction</t>
    </r>
    <r>
      <rPr>
        <sz val="10"/>
        <rFont val="Arial"/>
        <family val="2"/>
      </rPr>
      <t xml:space="preserve"> : </t>
    </r>
    <r>
      <rPr>
        <b/>
        <sz val="10"/>
        <rFont val="Arial"/>
        <family val="2"/>
      </rPr>
      <t xml:space="preserve">pwr.t.test </t>
    </r>
    <r>
      <rPr>
        <sz val="10"/>
        <rFont val="Arial"/>
        <family val="2"/>
      </rPr>
      <t>{pwr}</t>
    </r>
  </si>
  <si>
    <t xml:space="preserve">   La puissance est approximativement de </t>
  </si>
  <si>
    <t xml:space="preserve">  &lt;= vous pouvez faire varier l'effectif pour avoir une puissance convenable</t>
  </si>
  <si>
    <r>
      <t xml:space="preserve">Indiquez </t>
    </r>
    <r>
      <rPr>
        <b/>
        <u/>
        <sz val="10"/>
        <rFont val="Arial"/>
        <family val="2"/>
      </rPr>
      <t>le numéro</t>
    </r>
    <r>
      <rPr>
        <b/>
        <sz val="10"/>
        <rFont val="Arial"/>
        <family val="2"/>
      </rPr>
      <t xml:space="preserve"> de votre choix</t>
    </r>
  </si>
  <si>
    <t>pour un test bidirectionnel =&gt;</t>
  </si>
  <si>
    <t xml:space="preserve">   Calcul de la puissance ou de l'effectif nécessaire avec le logiciel R</t>
  </si>
  <si>
    <t>Choix du seuil
alpha bilatéral</t>
  </si>
  <si>
    <t>n = effectif</t>
  </si>
  <si>
    <r>
      <t>choix n°</t>
    </r>
    <r>
      <rPr>
        <b/>
        <sz val="10"/>
        <rFont val="Arial"/>
        <family val="2"/>
      </rPr>
      <t>2</t>
    </r>
  </si>
  <si>
    <r>
      <t>choix n°</t>
    </r>
    <r>
      <rPr>
        <b/>
        <sz val="10"/>
        <rFont val="Arial"/>
        <family val="2"/>
      </rPr>
      <t>3</t>
    </r>
  </si>
  <si>
    <r>
      <t>choix n°</t>
    </r>
    <r>
      <rPr>
        <b/>
        <sz val="10"/>
        <rFont val="Arial"/>
        <family val="2"/>
      </rPr>
      <t>4</t>
    </r>
  </si>
  <si>
    <r>
      <t>choix n°</t>
    </r>
    <r>
      <rPr>
        <b/>
        <sz val="10"/>
        <rFont val="Arial"/>
        <family val="2"/>
      </rPr>
      <t>5</t>
    </r>
  </si>
  <si>
    <r>
      <t xml:space="preserve">alpha = </t>
    </r>
    <r>
      <rPr>
        <b/>
        <sz val="10"/>
        <rFont val="Arial"/>
        <family val="2"/>
      </rPr>
      <t>0.10</t>
    </r>
  </si>
  <si>
    <r>
      <t xml:space="preserve">alpha = </t>
    </r>
    <r>
      <rPr>
        <b/>
        <sz val="10"/>
        <rFont val="Arial"/>
        <family val="2"/>
      </rPr>
      <t>0.05</t>
    </r>
  </si>
  <si>
    <r>
      <t xml:space="preserve">alpha = </t>
    </r>
    <r>
      <rPr>
        <b/>
        <sz val="10"/>
        <rFont val="Arial"/>
        <family val="2"/>
      </rPr>
      <t>0.02</t>
    </r>
  </si>
  <si>
    <r>
      <t xml:space="preserve">alpha = </t>
    </r>
    <r>
      <rPr>
        <b/>
        <sz val="10"/>
        <rFont val="Arial"/>
        <family val="2"/>
      </rPr>
      <t>0.01</t>
    </r>
  </si>
  <si>
    <t>(Effectif maximum par lot = 100)</t>
  </si>
  <si>
    <r>
      <t>empiler</t>
    </r>
    <r>
      <rPr>
        <b/>
        <u/>
        <sz val="11"/>
        <rFont val="Arial"/>
        <family val="2"/>
      </rPr>
      <t xml:space="preserve"> les valeurs</t>
    </r>
    <r>
      <rPr>
        <sz val="11"/>
        <rFont val="Arial"/>
        <family val="2"/>
      </rPr>
      <t xml:space="preserve"> des 4 séries de </t>
    </r>
  </si>
  <si>
    <t>Placer vos valeurs dans les cellules jaunes</t>
  </si>
  <si>
    <r>
      <t xml:space="preserve">empiler </t>
    </r>
    <r>
      <rPr>
        <b/>
        <u/>
        <sz val="11"/>
        <rFont val="Arial"/>
        <family val="2"/>
      </rPr>
      <t>les valeurs</t>
    </r>
    <r>
      <rPr>
        <sz val="11"/>
        <rFont val="Arial"/>
        <family val="2"/>
      </rPr>
      <t xml:space="preserve"> des 5 séries de </t>
    </r>
  </si>
  <si>
    <r>
      <t>Option 1</t>
    </r>
    <r>
      <rPr>
        <sz val="10"/>
        <rFont val="Arial"/>
        <family val="2"/>
      </rPr>
      <t xml:space="preserve"> : fonction </t>
    </r>
    <r>
      <rPr>
        <b/>
        <sz val="10"/>
        <rFont val="Arial"/>
        <family val="2"/>
      </rPr>
      <t xml:space="preserve">pwr.anova.test </t>
    </r>
    <r>
      <rPr>
        <sz val="10"/>
        <rFont val="Arial"/>
        <family val="2"/>
      </rPr>
      <t>{pwr}</t>
    </r>
  </si>
  <si>
    <t>pwr.anova.test(k=5, n=20, f=0.25, sig.level=0.05, power=NULL)</t>
  </si>
  <si>
    <t>pwr.anova.test(k=5, n=NULL, f=0.4, sig.level=0.05, power=0.8)</t>
  </si>
  <si>
    <t>Calcul de la puissance ou de l'effectif nécessaire pour une ANOVA à une dimension</t>
  </si>
  <si>
    <t xml:space="preserve"> Cas de trois échantillons indépendants</t>
  </si>
  <si>
    <t>Cas de quatre échantillons indépendants</t>
  </si>
  <si>
    <t>Cas de cinq échantillons indépendants</t>
  </si>
  <si>
    <t>Calcul de la puissance ou des effectifs nécessaires :</t>
  </si>
  <si>
    <t>- pour un test t de Student pour un seul échantillon : feuille "1 échantillon"</t>
  </si>
  <si>
    <t>Calcul de la puissance pour un test t de comparaison d'une moyenne observée à une moyenne théorique</t>
  </si>
  <si>
    <t>Il faudra indiquer</t>
  </si>
  <si>
    <r>
      <t>§ L’écart type des mesures</t>
    </r>
    <r>
      <rPr>
        <sz val="10"/>
        <rFont val="Arial"/>
        <family val="2"/>
      </rPr>
      <t xml:space="preserve">. On pourra utiliser éventuellement des données antérieures, </t>
    </r>
  </si>
  <si>
    <t>Voir des informations plus précises dans Siegel &amp; Castellan (1988).</t>
  </si>
  <si>
    <r>
      <t>§ L’amplitude de l’effet</t>
    </r>
    <r>
      <rPr>
        <sz val="10"/>
        <rFont val="Arial"/>
        <family val="2"/>
      </rPr>
      <t xml:space="preserve"> : la différence entre les moyennes à partir de laquelle on considère que l’effet est "notable", </t>
    </r>
  </si>
  <si>
    <t># Test du Chi²</t>
  </si>
  <si>
    <t># Remplacement de la matrice des fréquences par celle des proportions</t>
  </si>
  <si>
    <t># Calcul de la grandeur de l'effet</t>
  </si>
  <si>
    <t># Calcul de la puissance</t>
  </si>
  <si>
    <r>
      <t xml:space="preserve">La fonction utilisée est </t>
    </r>
    <r>
      <rPr>
        <b/>
        <sz val="10"/>
        <rFont val="Arial"/>
        <family val="2"/>
      </rPr>
      <t xml:space="preserve">pwr.chisq.test </t>
    </r>
    <r>
      <rPr>
        <sz val="10"/>
        <rFont val="Arial"/>
        <family val="2"/>
      </rPr>
      <t>{pwr}</t>
    </r>
  </si>
  <si>
    <r>
      <t>f</t>
    </r>
    <r>
      <rPr>
        <sz val="10"/>
        <rFont val="Arial"/>
        <family val="2"/>
      </rPr>
      <t xml:space="preserve">onction </t>
    </r>
    <r>
      <rPr>
        <b/>
        <sz val="10"/>
        <rFont val="Arial"/>
        <family val="2"/>
      </rPr>
      <t xml:space="preserve">pwr.r.test </t>
    </r>
    <r>
      <rPr>
        <sz val="10"/>
        <rFont val="Arial"/>
        <family val="2"/>
      </rPr>
      <t>{pwr}</t>
    </r>
  </si>
  <si>
    <t>info_at_anastats.fr</t>
  </si>
  <si>
    <r>
      <rPr>
        <u/>
        <sz val="10"/>
        <rFont val="Arial"/>
        <family val="2"/>
      </rPr>
      <t>Quelques exemples</t>
    </r>
    <r>
      <rPr>
        <sz val="10"/>
        <rFont val="Arial"/>
        <family val="2"/>
      </rPr>
      <t xml:space="preserve"> pour effectifs égaux à p bilatérale = 0.05. Taille de l'effet "selon Cohen".</t>
    </r>
  </si>
  <si>
    <t>G. LE PAPE - Avril 2014</t>
  </si>
  <si>
    <r>
      <rPr>
        <i/>
        <u/>
        <sz val="8"/>
        <rFont val="Arial"/>
        <family val="2"/>
      </rPr>
      <t>Contact</t>
    </r>
    <r>
      <rPr>
        <i/>
        <sz val="8"/>
        <rFont val="Arial"/>
        <family val="2"/>
      </rPr>
      <t xml:space="preserve"> :</t>
    </r>
  </si>
  <si>
    <r>
      <rPr>
        <u/>
        <sz val="10"/>
        <rFont val="Arial"/>
        <family val="2"/>
      </rPr>
      <t>Option 3</t>
    </r>
    <r>
      <rPr>
        <sz val="10"/>
        <rFont val="Arial"/>
        <family val="2"/>
      </rPr>
      <t xml:space="preserve"> : pour effectifs différents : </t>
    </r>
    <r>
      <rPr>
        <b/>
        <sz val="10"/>
        <rFont val="Arial"/>
        <family val="2"/>
      </rPr>
      <t>pwr.2p2n.test</t>
    </r>
    <r>
      <rPr>
        <sz val="10"/>
        <rFont val="Arial"/>
        <family val="2"/>
      </rPr>
      <t xml:space="preserve"> {pwr}</t>
    </r>
  </si>
  <si>
    <t xml:space="preserve"> difference of proportion power calculation for binomial distribution (arcsine transformation) </t>
  </si>
  <si>
    <t xml:space="preserve">              h = 0.8</t>
  </si>
  <si>
    <t xml:space="preserve">             n1 = 50</t>
  </si>
  <si>
    <t xml:space="preserve">             n2 = 40</t>
  </si>
  <si>
    <t xml:space="preserve">    alternative = two.sided</t>
  </si>
  <si>
    <t>NOTE: different sample sizes</t>
  </si>
  <si>
    <r>
      <t xml:space="preserve">          power = 0.9649506  </t>
    </r>
    <r>
      <rPr>
        <sz val="10"/>
        <rFont val="Arial"/>
        <family val="2"/>
      </rPr>
      <t># La puissance est de 96,5%</t>
    </r>
  </si>
  <si>
    <t xml:space="preserve">difference of proportion power calculation for binomial distribution (arcsine transformation) </t>
  </si>
  <si>
    <t xml:space="preserve">              h = 0.5</t>
  </si>
  <si>
    <r>
      <t xml:space="preserve">             n2 = 84.37567 </t>
    </r>
    <r>
      <rPr>
        <sz val="10"/>
        <rFont val="Arial"/>
        <family val="2"/>
      </rPr>
      <t># le second effectif devra être de 85 pour obtenir une puissance de 80%.</t>
    </r>
  </si>
  <si>
    <t>pour une régression linéaire</t>
  </si>
  <si>
    <t>avec le logiciel R</t>
  </si>
  <si>
    <t>Comme pour tout calcul de puissance, il sera nécessaire connaître ou d'évaluer</t>
  </si>
  <si>
    <r>
      <t>- le seuil alpha à partir duquel on rejette l'hypothèse nulle. 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est ici que R² est nul.</t>
    </r>
  </si>
  <si>
    <t>Dans le cas d'un seul ensemble de variables explicatives (régression linéaire simple</t>
  </si>
  <si>
    <t>Taille de l'effet : f²</t>
  </si>
  <si>
    <t>ou multiple) elle est donnée par la formule f² = R²/(1-R²).</t>
  </si>
  <si>
    <r>
      <t>elle est donnée par la formule f² = (R²</t>
    </r>
    <r>
      <rPr>
        <vertAlign val="subscript"/>
        <sz val="10"/>
        <rFont val="Arial"/>
        <family val="2"/>
      </rPr>
      <t>AB</t>
    </r>
    <r>
      <rPr>
        <sz val="10"/>
        <rFont val="Arial"/>
        <family val="2"/>
      </rPr>
      <t xml:space="preserve"> -R²</t>
    </r>
    <r>
      <rPr>
        <vertAlign val="subscript"/>
        <sz val="10"/>
        <rFont val="Arial"/>
        <family val="2"/>
      </rPr>
      <t>A</t>
    </r>
    <r>
      <rPr>
        <sz val="10"/>
        <rFont val="Arial"/>
        <family val="2"/>
      </rPr>
      <t>)/(1-R²</t>
    </r>
    <r>
      <rPr>
        <vertAlign val="subscript"/>
        <sz val="10"/>
        <rFont val="Arial"/>
        <family val="2"/>
      </rPr>
      <t>AB</t>
    </r>
    <r>
      <rPr>
        <sz val="10"/>
        <rFont val="Arial"/>
        <family val="2"/>
      </rPr>
      <t>)</t>
    </r>
  </si>
  <si>
    <t>Dans le cas de deux ensembles A et B de variables explicatives (covariées)</t>
  </si>
  <si>
    <t>Par convention, on adopte généralement les valeurs proposées par Cohen (1988) :</t>
  </si>
  <si>
    <t>f² = 0.02 =&gt; effet faible</t>
  </si>
  <si>
    <t>f² = 0.15 =&gt; effet moyen</t>
  </si>
  <si>
    <t>f² = 0.35 =&gt; effet fort</t>
  </si>
  <si>
    <t>Dans le cas d'une régression, "l'effet" est l'impact d'un certain nombre de prédicteurs</t>
  </si>
  <si>
    <t>sur le résultat. Il est mesuré par R². On en déduit une variable f² utilisée dans le calcul de puissance.</t>
  </si>
  <si>
    <r>
      <rPr>
        <u/>
        <sz val="10"/>
        <rFont val="Arial"/>
        <family val="2"/>
      </rPr>
      <t>Fonction</t>
    </r>
    <r>
      <rPr>
        <sz val="10"/>
        <rFont val="Arial"/>
        <family val="2"/>
      </rPr>
      <t xml:space="preserve"> : </t>
    </r>
    <r>
      <rPr>
        <b/>
        <sz val="10"/>
        <rFont val="Arial"/>
        <family val="2"/>
      </rPr>
      <t>pwr.f2.test {pwr}</t>
    </r>
  </si>
  <si>
    <t>u = degrés de liberté du numérateur (nombre de variables à expliquer)</t>
  </si>
  <si>
    <t>v = degrés de liberté du dénominateur (effectif - 1)</t>
  </si>
  <si>
    <t>f² = taille de l'effet</t>
  </si>
  <si>
    <t>sig.level = seuil alpha (0.05 par défaut)</t>
  </si>
  <si>
    <t>power = puissance</t>
  </si>
  <si>
    <t>Méthode</t>
  </si>
  <si>
    <t>Un seul argument doit être placé à NULL. Sa valeur sera calculée.</t>
  </si>
  <si>
    <t>Exemples</t>
  </si>
  <si>
    <t xml:space="preserve">     Multiple regression power calculation </t>
  </si>
  <si>
    <t xml:space="preserve">              u = 1</t>
  </si>
  <si>
    <t xml:space="preserve">             f2 = 0.15</t>
  </si>
  <si>
    <t xml:space="preserve">Multiple regression power calculation </t>
  </si>
  <si>
    <t xml:space="preserve">              v = 79</t>
  </si>
  <si>
    <t xml:space="preserve">          power = 0.9309683</t>
  </si>
  <si>
    <t>&gt; pwr.f2.test(u=1,v=79,f2=0.15,sig.level=0.05, power=NULL)</t>
  </si>
  <si>
    <t>1. Calcul de puissance d'une régression simple avec effet moyen et effectif n=80</t>
  </si>
  <si>
    <t>2. Calcul de l'effectif nécessaire pour une régression multiple (2 variables)</t>
  </si>
  <si>
    <t>&gt; pwr.f2.test(u=2,v=NULL,f2=0.35,sig.level=0.05, power=0.8)</t>
  </si>
  <si>
    <t xml:space="preserve">              u = 2</t>
  </si>
  <si>
    <t xml:space="preserve">              v = 27.73098</t>
  </si>
  <si>
    <t xml:space="preserve">             f2 = 0.35</t>
  </si>
  <si>
    <t>Calcul de la puissance d'une régression linéaire simple ou multiple.</t>
  </si>
  <si>
    <t>pour un effet fort et une puissance de 80%.</t>
  </si>
  <si>
    <r>
      <t>- la "taille de l'effet"</t>
    </r>
    <r>
      <rPr>
        <sz val="10"/>
        <rFont val="Arial"/>
        <family val="2"/>
      </rPr>
      <t>, c'est à dire dans le cas d'une régression linéaire</t>
    </r>
  </si>
  <si>
    <r>
      <t xml:space="preserve">la valeur attendue du R², ou à défaut l'ampleur attendue de l'effet </t>
    </r>
    <r>
      <rPr>
        <i/>
        <sz val="10"/>
        <rFont val="Arial"/>
        <family val="2"/>
      </rPr>
      <t>(effect size)</t>
    </r>
    <r>
      <rPr>
        <sz val="10"/>
        <rFont val="Arial"/>
        <family val="2"/>
      </rPr>
      <t>.</t>
    </r>
  </si>
  <si>
    <t>Documentation sur les calculs de taille de l'effet</t>
  </si>
  <si>
    <t>http://en.wikipedia.org/wiki/Effect_size#Cohen.27s_d</t>
  </si>
  <si>
    <t>Ecart type ech.1</t>
  </si>
  <si>
    <t>Ecart type ech.2</t>
  </si>
  <si>
    <t>| Différence | =</t>
  </si>
  <si>
    <t xml:space="preserve">Taille de l'effet = d = </t>
  </si>
  <si>
    <r>
      <t xml:space="preserve"> Effectif</t>
    </r>
    <r>
      <rPr>
        <vertAlign val="subscript"/>
        <sz val="10"/>
        <rFont val="Arial"/>
        <family val="2"/>
      </rPr>
      <t>(moy. harm)</t>
    </r>
    <r>
      <rPr>
        <sz val="10"/>
        <rFont val="Arial"/>
        <family val="2"/>
      </rPr>
      <t xml:space="preserve"> = </t>
    </r>
  </si>
  <si>
    <t xml:space="preserve">Ecart type commun = </t>
  </si>
  <si>
    <t xml:space="preserve">d = taille de l'effet </t>
  </si>
  <si>
    <t xml:space="preserve">N.B. Vous pouvez faire varier les effectifs jusqu'à </t>
  </si>
  <si>
    <t>obtenir une puissance convenable (80% au moins)</t>
  </si>
  <si>
    <t>&lt;&lt;&lt;&lt;&lt;</t>
  </si>
  <si>
    <t>AnaStats - janvier 2015</t>
  </si>
  <si>
    <t>La taille de l'effet est calculée ci-dessus (cellule F9).</t>
  </si>
  <si>
    <t xml:space="preserve">      0.2 = effet faible ; 0.5 = effet moyen ; 0.8 = effet fort.</t>
  </si>
  <si>
    <t>d = taille de l'efffet</t>
  </si>
  <si>
    <t>Laisser l'un des arguments (n, d ou power) avec la valeur NULL</t>
  </si>
  <si>
    <t>N.B. Vous ne pouvez écrire que dans les cellules jaunes.</t>
  </si>
  <si>
    <t>Ecart type des différences =</t>
  </si>
  <si>
    <t>Moyenne 1 =</t>
  </si>
  <si>
    <t>La taille de l'effet est calculée cellule G17.</t>
  </si>
  <si>
    <t>sigma</t>
  </si>
  <si>
    <t>Moyenne 2 =</t>
  </si>
  <si>
    <t>Différence moy1 - moy2 =</t>
  </si>
  <si>
    <t>Taille de l'effet = d =</t>
  </si>
  <si>
    <r>
      <t>&lt;=</t>
    </r>
    <r>
      <rPr>
        <sz val="10"/>
        <rFont val="Arial"/>
        <family val="2"/>
      </rPr>
      <t xml:space="preserve"> nombre de paires de valeurs </t>
    </r>
    <r>
      <rPr>
        <b/>
        <u/>
        <sz val="10"/>
        <rFont val="Arial"/>
        <family val="2"/>
      </rPr>
      <t>à renseigner obligatoirement</t>
    </r>
  </si>
  <si>
    <r>
      <t xml:space="preserve">2. Choisir un seuil de risque alpha et inscrire </t>
    </r>
    <r>
      <rPr>
        <u/>
        <sz val="10"/>
        <rFont val="Arial"/>
        <family val="2"/>
      </rPr>
      <t>le numéro</t>
    </r>
    <r>
      <rPr>
        <sz val="10"/>
        <rFont val="Arial"/>
        <family val="2"/>
      </rPr>
      <t xml:space="preserve"> correspondant dans la case jaune prévue cellule i24</t>
    </r>
  </si>
  <si>
    <t>3. Indiquer l'effectif de votre échantillon (= nombre de paires de valeurs) dans la cellule jaune prévue en F26</t>
  </si>
  <si>
    <t>5. Vous pouvez modifier l'effectif dans la case jaune en F26 pour avoir une idée de l'effectif qui aurait été nécessaire…</t>
  </si>
  <si>
    <t>Sinon il est approximatif et la puissance légèrement sur-évaluée.</t>
  </si>
  <si>
    <t>554 paires de valeurs au plus - Les effectifs des deux séries sont obligatoirement égaux.</t>
  </si>
  <si>
    <t>Nombre de paires =</t>
  </si>
  <si>
    <t>pour un test t de comparaison de deux séries appariées</t>
  </si>
  <si>
    <t>Cette option nécessite de connaître la "taille de l'effet", h.</t>
  </si>
  <si>
    <t>La taille de l'effet est calculée ci-dessus cellule G9.</t>
  </si>
  <si>
    <t>Sans connaissance précise des proportions,</t>
  </si>
  <si>
    <t>on pourra utiliser les conventions suggérées par Cohen (1988) :</t>
  </si>
  <si>
    <t>Calcul de la taille de l'effet à l'aide de la bibliothèque pwr :</t>
  </si>
  <si>
    <t>h = taille de l'effet.</t>
  </si>
  <si>
    <t>Laisser l'un des arguments (h, n1, n2 ou power) avec la valeur NULL. 'alternative' doit toujours être renseigné.</t>
  </si>
  <si>
    <t>alternative = l'une des options "two.sided", "less", "greater" (pas de valeur par défaut).</t>
  </si>
  <si>
    <t>1. Renseigner les cellules jaunes</t>
  </si>
  <si>
    <t>Laisser l'un des arguments (n, p1, p2 ou power) avec la valeur NULL</t>
  </si>
  <si>
    <t xml:space="preserve">   taille de l'effet : 0.2 ou moins = faible ; 0.5 = moyen ; 0.8 et au delà = fort. </t>
  </si>
  <si>
    <t>&gt; pwr.chisq.test(w=ES.w2(prob),df=(2-1)*(4-1),N=200, power=NULL)</t>
  </si>
  <si>
    <t>N.B. L'un des arguments (w, N, power ou sig.level) doit être noté NULL</t>
  </si>
  <si>
    <t>= seuil de risque alpha (souvent 0.05, valeur par défaut)</t>
  </si>
  <si>
    <r>
      <t>Exemple</t>
    </r>
    <r>
      <rPr>
        <sz val="10"/>
        <rFont val="Arial"/>
        <family val="2"/>
      </rPr>
      <t xml:space="preserve"> : le tableau ci-dessous a été observé et importé sous 'mat' en déclarant la première ligne comme nom des colonnes.</t>
    </r>
  </si>
  <si>
    <t xml:space="preserve">N = total = </t>
  </si>
  <si>
    <t>Laisser l'un des arguments (n, r, sig.level ou power) avec la valeur NULL</t>
  </si>
  <si>
    <t>Calcul de la taille de l'effet en ligne.</t>
  </si>
  <si>
    <r>
      <t xml:space="preserve">Les cellules comportent les effectifs nécessaires </t>
    </r>
    <r>
      <rPr>
        <u/>
        <sz val="10"/>
        <rFont val="Arial"/>
        <family val="2"/>
      </rPr>
      <t>pour chaque</t>
    </r>
    <r>
      <rPr>
        <sz val="10"/>
        <rFont val="Arial"/>
        <family val="2"/>
      </rPr>
      <t xml:space="preserve"> corrélation.</t>
    </r>
  </si>
  <si>
    <t>eta² =</t>
  </si>
  <si>
    <t>f de Cohen =</t>
  </si>
  <si>
    <t>CALCUL APPROXIMATIF DE LA PUISSANCE DU TEST F dans le cas d'échantillons équilibrés</t>
  </si>
  <si>
    <t xml:space="preserve">eta² = </t>
  </si>
  <si>
    <t xml:space="preserve">f de Cohen = </t>
  </si>
  <si>
    <t>CALCUL APPROXIMATIF DE LA PUISSANCE DE L'ANALYSE DE VARIANCE dans le cas de groupes équilibrés</t>
  </si>
  <si>
    <t>Laisser l'un des arguments (k, n, f ou power) avec la valeur NULL</t>
  </si>
  <si>
    <t>des variances</t>
  </si>
  <si>
    <t>Taille de l'effet =</t>
  </si>
  <si>
    <t xml:space="preserve">   Puissance du test de Kruskal &amp; Wallis :</t>
  </si>
  <si>
    <t xml:space="preserve">   Puissance du test F :</t>
  </si>
  <si>
    <t>CALCUL APPROXIMATIF DE LA PUISSANCE DE L'ANALYSE DE VARIANCE dans le cas d'échantillons équilibrés</t>
  </si>
  <si>
    <t>ANALYSE DE VARIANCE</t>
  </si>
  <si>
    <t>- pour un test de Chi²  (à l'aide du logiciel R) : feuille "Test Chi²"</t>
  </si>
  <si>
    <t>Les calculs avec la bibliothèque {pwr} du logiciel R utilisent comme "taille de l'effet"</t>
  </si>
  <si>
    <t>un indice particulier proposé par Cohen (1988). Il est calculé dans chaque feuille à partir des données.</t>
  </si>
  <si>
    <t>Les calculs de puissance de cet utilitaire utilisant une table statistique, le résultat est approximatif.</t>
  </si>
  <si>
    <t>en pourcentages : ne pas écrire 0.15 pour 15%, mais écrire 15.</t>
  </si>
  <si>
    <t>alternative = "two.sided" (par défaut) ou "greater" ou "less" selon que l'hypothèse est bidirectionnelle ou unidirectionnelle.</t>
  </si>
  <si>
    <t>La taille de l'effet est calculée ci-dessus (ligne 22)</t>
  </si>
  <si>
    <t>r</t>
  </si>
  <si>
    <t>racine(1-r)</t>
  </si>
  <si>
    <t>4. Quelques exemples d'effectifs nécessaires</t>
  </si>
  <si>
    <t>En ligne, choisir le seuil de p (unidirectionnel ou bidirectionnel) pour lequel on considère que le coefficient de corrélation est significatif</t>
  </si>
  <si>
    <t>En colonne, choisir la puissance désirée puis le coefficient de corrélation r à partir duquel on peut considérer que la corrélation est "notable".</t>
  </si>
  <si>
    <t>Les cellules du tableau indiquent l'effectif nécessaire.</t>
  </si>
  <si>
    <t>Puissance = 0.70</t>
  </si>
  <si>
    <t>Puissance = 0.80</t>
  </si>
  <si>
    <t>Puissance = 0.90</t>
  </si>
  <si>
    <t>coeff. r =&gt;</t>
  </si>
  <si>
    <t>r = 0.20</t>
  </si>
  <si>
    <t>r = 0.30</t>
  </si>
  <si>
    <t>r= 0.40</t>
  </si>
  <si>
    <t>r = 0.50</t>
  </si>
  <si>
    <t>r = 0.60</t>
  </si>
  <si>
    <t>p unidir = 0.01</t>
  </si>
  <si>
    <t>p unidir = 0.05</t>
  </si>
  <si>
    <t>p unidir = 0.10</t>
  </si>
  <si>
    <t>p bidir = 0.01</t>
  </si>
  <si>
    <t>p bidir = 0.05</t>
  </si>
  <si>
    <t>p bidir = 0.10</t>
  </si>
  <si>
    <t>5. Calcul avec le logiciel R</t>
  </si>
  <si>
    <t>Taille de l'effet =|h| =</t>
  </si>
  <si>
    <t>1. Calcul de la taille de l'effet w</t>
  </si>
  <si>
    <r>
      <rPr>
        <b/>
        <sz val="10"/>
        <rFont val="Arial"/>
        <family val="2"/>
      </rPr>
      <t>N.B.</t>
    </r>
    <r>
      <rPr>
        <sz val="10"/>
        <rFont val="Arial"/>
        <family val="2"/>
      </rPr>
      <t xml:space="preserve"> La feuille "Table" de l'utilitaire "Testchi2.xlsx" calcule la taille de l'effet w et le coefficient V de Cramer.</t>
    </r>
  </si>
  <si>
    <t># il faudra au moins 29 individus (28+1)</t>
  </si>
  <si>
    <t>taille de l'effet (par convention, 0.1 = faible, 0.25 = moyen, 0.40 ou plus = fort). Calculé ci-dessus cellule AB58</t>
  </si>
  <si>
    <t>taille de l'effet (par convention, 0.1 = faible, 0.25 = moyen, 0.40 ou plus = fort). Calculé ci-dessus cellule AI63.</t>
  </si>
  <si>
    <t>taille de l'effet (par convention, 0.1 = faible, 0.25 = moyen, 0.40 = fort). Calculé en AO65.</t>
  </si>
  <si>
    <r>
      <t xml:space="preserve">N.B. La feuille suivante permet la </t>
    </r>
    <r>
      <rPr>
        <b/>
        <sz val="10"/>
        <rFont val="Arial"/>
        <family val="2"/>
      </rPr>
      <t>comparaison de deux coefficients de corrélation indépendants.</t>
    </r>
  </si>
  <si>
    <t>Calcul du f de Cohen</t>
  </si>
  <si>
    <t>https://cran.r-project.org/web/packages/powerAnalysis/powerAnalysis.pdf</t>
  </si>
  <si>
    <t>Fonction ES.anova.oneway {powerAnalysis}</t>
  </si>
  <si>
    <t>sst = somme des carrés totale</t>
  </si>
  <si>
    <t>ssb= somme des carrés entre groupes</t>
  </si>
  <si>
    <t>&gt; ES.anova.oneway</t>
  </si>
  <si>
    <t xml:space="preserve">function (data = NULL, sst = NULL, ssb = NULL) </t>
  </si>
  <si>
    <t>{</t>
  </si>
  <si>
    <t xml:space="preserve">    f = NULL</t>
  </si>
  <si>
    <t xml:space="preserve">    if (!is.null(data) &amp;&amp; any(is.data.frame(data), is.matrix(data))) {</t>
  </si>
  <si>
    <t xml:space="preserve">        n = nrow(data)</t>
  </si>
  <si>
    <t xml:space="preserve">        mc = colMeans(data)</t>
  </si>
  <si>
    <t xml:space="preserve">        m = mean(mc)</t>
  </si>
  <si>
    <t xml:space="preserve">        sst = sum((data - m)^2)</t>
  </si>
  <si>
    <t xml:space="preserve">        ssb = sum(50 * (mc - m)^2)</t>
  </si>
  <si>
    <t xml:space="preserve">        f = sqrt(ssb/(sst - ssb))</t>
  </si>
  <si>
    <t xml:space="preserve">    }</t>
  </si>
  <si>
    <t xml:space="preserve">    else if (!is.null(sst) &amp;&amp; !is.null(ssb) &amp;&amp; all(sst &gt; 0, ssb &gt; </t>
  </si>
  <si>
    <t xml:space="preserve">        0)) {</t>
  </si>
  <si>
    <t xml:space="preserve">    else {</t>
  </si>
  <si>
    <t xml:space="preserve">        stop("'data', or both 'sst' and 'ssb' should be provided\n  'sst' and 'ssb' should be nonnegative\n  'data' should be a data frame or a matrix")</t>
  </si>
  <si>
    <t xml:space="preserve">    NOTE1 = "small effect size:  f = 0.1"</t>
  </si>
  <si>
    <t xml:space="preserve">    NOTE2 = "      medium effect size: f = 0.25"</t>
  </si>
  <si>
    <t xml:space="preserve">    NOTE3 = "      large effect size:  f = 0.4"</t>
  </si>
  <si>
    <t xml:space="preserve">    NOTE = paste(NOTE1, NOTE2, NOTE3, sep = "\n")</t>
  </si>
  <si>
    <t xml:space="preserve">    METHOD = "effect size (Cohen's f) of one-way anova test for means"</t>
  </si>
  <si>
    <t xml:space="preserve">    structure(list(f = f, sst = sst, ssb = ssb, note = NOTE, </t>
  </si>
  <si>
    <t xml:space="preserve">        method = METHOD), class = "power.htest")</t>
  </si>
  <si>
    <t>}</t>
  </si>
  <si>
    <t>ES.anova.oneway(sst = ; ssb = )</t>
  </si>
  <si>
    <r>
      <rPr>
        <b/>
        <sz val="10"/>
        <rFont val="Arial"/>
        <family val="2"/>
      </rPr>
      <t>powerAnalysis</t>
    </r>
    <r>
      <rPr>
        <sz val="10"/>
        <rFont val="Arial"/>
        <family val="2"/>
      </rPr>
      <t xml:space="preserve"> : une bibliothèque pour le calcul de la taille de l'effet et de la puissance.</t>
    </r>
  </si>
  <si>
    <r>
      <rPr>
        <b/>
        <sz val="10"/>
        <rFont val="Arial"/>
        <family val="2"/>
      </rPr>
      <t>TrialSize</t>
    </r>
    <r>
      <rPr>
        <sz val="10"/>
        <rFont val="Arial"/>
        <family val="2"/>
      </rPr>
      <t xml:space="preserve"> : une bibliothèque spécialement conçue pour les calculs des effectifs nécessaires dans les essais cliniques.</t>
    </r>
  </si>
  <si>
    <t>Quelques outils de calcul de la taille de l'effet, de la puissance ou de l'effectif nécessaire</t>
  </si>
  <si>
    <t>https://www.psychometrica.de/effect_size.html</t>
  </si>
  <si>
    <t>La feuille "Régressions linéaires" fournit une méthode de calcul avec le logiciel R.</t>
  </si>
  <si>
    <t>Dans chaque feuille on indique la méthode de calcul de la puissance avec le logiciel R</t>
  </si>
  <si>
    <t>Nous en suggérons de particulièrement pratiques et avec de nombreuses fonctionnalités.</t>
  </si>
  <si>
    <r>
      <rPr>
        <b/>
        <sz val="10"/>
        <rFont val="Arial"/>
        <family val="2"/>
      </rPr>
      <t>Superpower</t>
    </r>
    <r>
      <rPr>
        <sz val="10"/>
        <rFont val="Arial"/>
      </rPr>
      <t xml:space="preserve"> : une bibliothèque avec des aides et un livre explicatifs. Particulièrement adaptée aux calculs </t>
    </r>
  </si>
  <si>
    <t xml:space="preserve">       pour une approche 'exacte' et des réprésentations graphiques.</t>
  </si>
  <si>
    <t xml:space="preserve">       de puissance pour les plans factoriels (ANOVA et ANCOVA), cette bibliothèque propose en outre des méthodes de simulation</t>
  </si>
  <si>
    <t xml:space="preserve">https://powerandsamplesize.com/ </t>
  </si>
  <si>
    <t>https://www.gigacalculator.com/calculators/power-sample-size-calculator.php</t>
  </si>
  <si>
    <t>Réf. HOWELL D.C., 1998. Méthodes statistiques en sciences humaines, DeBoeck Université. p 243 et suivantes puis table p 762</t>
  </si>
  <si>
    <t xml:space="preserve">https://biostatgv.sentiweb.fr/?module=etudes/sujets# </t>
  </si>
  <si>
    <t>5. Calcul en ligne du nombre de sujets nécessaires pour une puissance choisie</t>
  </si>
  <si>
    <t>Renseigner toutes les cellules jaunes.</t>
  </si>
  <si>
    <t xml:space="preserve">http://powerandsamplesize.com/Calculators/Test-1-Mean/1-Sample-Equality </t>
  </si>
  <si>
    <t xml:space="preserve">Calculs en ligne : </t>
  </si>
  <si>
    <t>design</t>
  </si>
  <si>
    <t xml:space="preserve">n </t>
  </si>
  <si>
    <t>effectif par groupe</t>
  </si>
  <si>
    <t>mu</t>
  </si>
  <si>
    <t>valeurs des moyennes de chaque groupe</t>
  </si>
  <si>
    <t>plot</t>
  </si>
  <si>
    <t>sd</t>
  </si>
  <si>
    <r>
      <t xml:space="preserve">écart type des groupes </t>
    </r>
    <r>
      <rPr>
        <i/>
        <sz val="10"/>
        <rFont val="Arial"/>
        <family val="2"/>
      </rPr>
      <t>(utiliser le plus élevé)</t>
    </r>
  </si>
  <si>
    <t>TRUE (défaut) ou FALSE</t>
  </si>
  <si>
    <t># Exemple avec les données ci-dessus</t>
  </si>
  <si>
    <t>res.design&lt;-ANOVA_design(design= "3b",n=24,mu=c(2.46,1.71,2.04),sd=2.34)</t>
  </si>
  <si>
    <t>library(Superpower)</t>
  </si>
  <si>
    <t># Utiliser ensuite ce résultat dans la fonction ANOVA_power()</t>
  </si>
  <si>
    <t># Procéder d'abord à la définition du plan (design) avec ANOVA_design() et enregistrer le résultat.</t>
  </si>
  <si>
    <t>"nom" du résultat de la fonction précédente</t>
  </si>
  <si>
    <t>alpha</t>
  </si>
  <si>
    <t>niveau de significativité</t>
  </si>
  <si>
    <t>p_adjust</t>
  </si>
  <si>
    <t>ajustement des p-values des comparaisons multiples (utilise les fonctions de p.adjust().)</t>
  </si>
  <si>
    <t>nsims</t>
  </si>
  <si>
    <r>
      <t xml:space="preserve">nombre de simulations à effectuer </t>
    </r>
    <r>
      <rPr>
        <i/>
        <sz val="10"/>
        <rFont val="Arial"/>
        <family val="2"/>
      </rPr>
      <t>(voir aussi la fonction ANOVA_exact() )</t>
    </r>
  </si>
  <si>
    <t>seed</t>
  </si>
  <si>
    <t>graine des tirages aléatoires</t>
  </si>
  <si>
    <t>verbose</t>
  </si>
  <si>
    <t>FALSE pour ne pas imprimer les résultats ; TRUE par défaut.</t>
  </si>
  <si>
    <r>
      <t xml:space="preserve"># </t>
    </r>
    <r>
      <rPr>
        <i/>
        <sz val="10"/>
        <rFont val="Arial"/>
        <family val="2"/>
      </rPr>
      <t>Exemple avec le calcul ci-dessus</t>
    </r>
  </si>
  <si>
    <t>ANOVA_power(res.design,alpha=0.05,p_adjust="holm",nsims=500,seed=345)</t>
  </si>
  <si>
    <r>
      <t xml:space="preserve">Résultats </t>
    </r>
    <r>
      <rPr>
        <i/>
        <sz val="10"/>
        <rFont val="Arial"/>
        <family val="2"/>
      </rPr>
      <t>(la puissance est exprimée en % donc entre 0 et 100.)</t>
    </r>
  </si>
  <si>
    <t>Power and Effect sizes for ANOVA tests</t>
  </si>
  <si>
    <t xml:space="preserve">        power effect_size</t>
  </si>
  <si>
    <t>anova_a  16.6     0.04532</t>
  </si>
  <si>
    <t>Power and Effect sizes for pairwise comparisons (t-tests)</t>
  </si>
  <si>
    <t xml:space="preserve">            power effect_size</t>
  </si>
  <si>
    <t>p_a_a1_a_a2  11.0     -0.3246</t>
  </si>
  <si>
    <t>p_a_a1_a_a3   4.2     -0.2015</t>
  </si>
  <si>
    <t>p_a_a2_a_a3   3.2      0.1193</t>
  </si>
  <si>
    <t>"3b" pour 3 facteurs inter, "2w" pour 2 facteurs appariés, "2b*2w" pour 2 inter croisés avec 2 intra, etc.</t>
  </si>
  <si>
    <t xml:space="preserve">       Un exemple d'utilisation est fourni dans la feuille "ANOVA 1 dim - 3 groupes indépts."</t>
  </si>
  <si>
    <r>
      <rPr>
        <b/>
        <u/>
        <sz val="10"/>
        <rFont val="Arial"/>
        <family val="2"/>
      </rPr>
      <t>Option 1</t>
    </r>
    <r>
      <rPr>
        <sz val="10"/>
        <rFont val="Arial"/>
        <family val="2"/>
      </rPr>
      <t xml:space="preserve"> : fonction </t>
    </r>
    <r>
      <rPr>
        <b/>
        <sz val="10"/>
        <rFont val="Arial"/>
        <family val="2"/>
      </rPr>
      <t>pwr.anova.test {pwr}</t>
    </r>
  </si>
  <si>
    <r>
      <rPr>
        <b/>
        <u/>
        <sz val="10"/>
        <rFont val="Arial"/>
        <family val="2"/>
      </rPr>
      <t>Option 2</t>
    </r>
    <r>
      <rPr>
        <sz val="10"/>
        <rFont val="Arial"/>
        <family val="2"/>
      </rPr>
      <t xml:space="preserve"> : package </t>
    </r>
    <r>
      <rPr>
        <b/>
        <sz val="10"/>
        <rFont val="Arial"/>
        <family val="2"/>
      </rPr>
      <t>Rcmdr</t>
    </r>
    <r>
      <rPr>
        <sz val="10"/>
        <rFont val="Arial"/>
        <family val="2"/>
      </rPr>
      <t xml:space="preserve"> , puis plugin </t>
    </r>
    <r>
      <rPr>
        <b/>
        <sz val="10"/>
        <rFont val="Arial"/>
        <family val="2"/>
      </rPr>
      <t>RcmdrPlugin.IPSUR</t>
    </r>
    <r>
      <rPr>
        <sz val="10"/>
        <rFont val="Arial"/>
        <family val="2"/>
      </rPr>
      <t>, puis menu Statistiques / IPSUR power</t>
    </r>
  </si>
  <si>
    <r>
      <rPr>
        <b/>
        <u/>
        <sz val="10"/>
        <rFont val="Arial"/>
        <family val="2"/>
      </rPr>
      <t>Option 3</t>
    </r>
    <r>
      <rPr>
        <sz val="10"/>
        <rFont val="Arial"/>
        <family val="2"/>
      </rPr>
      <t xml:space="preserve"> : fonctions </t>
    </r>
    <r>
      <rPr>
        <b/>
        <sz val="10"/>
        <rFont val="Arial"/>
        <family val="2"/>
      </rPr>
      <t>ANOVA_design() et ANOVA_power() de la bibliothèque {Superpower}</t>
    </r>
  </si>
  <si>
    <t>Dans les trois feuilles suivantes, le test ne peut être effectué qu'après la collecte des données.</t>
  </si>
  <si>
    <t>Renseigner les 4 cellules jaunes</t>
  </si>
  <si>
    <t xml:space="preserve">1. Renseigner toutes les cellules jaunes </t>
  </si>
  <si>
    <r>
      <t xml:space="preserve">Cohen (1988) a défini la taille de l'effet comme </t>
    </r>
    <r>
      <rPr>
        <i/>
        <sz val="10"/>
        <rFont val="Arial"/>
        <family val="2"/>
      </rPr>
      <t>"le degré auquel l'hypothèse nulle est fausse"</t>
    </r>
    <r>
      <rPr>
        <sz val="10"/>
        <rFont val="Arial"/>
        <family val="2"/>
      </rPr>
      <t>.</t>
    </r>
  </si>
  <si>
    <t>C'est à dire que plus la taille de l'effet est forte plus on peut avoir confiance dans un test significatif.</t>
  </si>
  <si>
    <r>
      <t xml:space="preserve">Remarque sur la "taille de l'effet" </t>
    </r>
    <r>
      <rPr>
        <i/>
        <u/>
        <sz val="10"/>
        <rFont val="Arial"/>
        <family val="2"/>
      </rPr>
      <t>(effect size)</t>
    </r>
  </si>
  <si>
    <t>Pour plus de commodité il a défini 3 catégories de tailles d'effets : faible, moyenne et forte.</t>
  </si>
  <si>
    <t>Ce paramètre est utilisé dans divers calculs de puissance ou d'effectifs nécessaires.</t>
  </si>
  <si>
    <t>Les seuils correspondant à ces catégories ne sont pas les mêmes selon les tests statistiques.</t>
  </si>
  <si>
    <t>Le tableau ci-dessous est proposé par Cohen et est utilisé par la bibliothèque {pwr} de R.</t>
  </si>
  <si>
    <t>Plusieurs auteurs ont depuis proposé différentes manières d'estimer la taille de l'effet.</t>
  </si>
  <si>
    <t>Inversement, plus elle est faible moins on pourra avoir confiance dans un test significatif.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</si>
</sst>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0"/>
    <numFmt numFmtId="166" formatCode="0.000"/>
    <numFmt numFmtId="167" formatCode=";;;"/>
    <numFmt numFmtId="168" formatCode="General_)"/>
    <numFmt numFmtId="169" formatCode="0.00000"/>
  </numFmts>
  <fonts count="66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3"/>
      <name val="Symbol"/>
      <family val="1"/>
      <charset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i/>
      <sz val="8"/>
      <name val="Arial"/>
      <family val="2"/>
    </font>
    <font>
      <b/>
      <u/>
      <sz val="11"/>
      <name val="Arial"/>
      <family val="2"/>
    </font>
    <font>
      <sz val="13"/>
      <name val="Times New Roman"/>
      <family val="1"/>
    </font>
    <font>
      <b/>
      <i/>
      <sz val="13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sz val="13"/>
      <name val="Symbol"/>
      <family val="1"/>
      <charset val="2"/>
    </font>
    <font>
      <b/>
      <i/>
      <sz val="10"/>
      <name val="Arial"/>
      <family val="2"/>
    </font>
    <font>
      <b/>
      <i/>
      <sz val="7"/>
      <color indexed="60"/>
      <name val="Arial"/>
      <family val="2"/>
    </font>
    <font>
      <sz val="10"/>
      <name val="Courier New"/>
      <family val="3"/>
    </font>
    <font>
      <i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u/>
      <sz val="11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0"/>
      <color indexed="53"/>
      <name val="Arial"/>
      <family val="2"/>
    </font>
    <font>
      <sz val="12"/>
      <color indexed="9"/>
      <name val="Helv"/>
    </font>
    <font>
      <sz val="10"/>
      <color indexed="12"/>
      <name val="Courier"/>
      <family val="3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sz val="10"/>
      <color indexed="60"/>
      <name val="Arial"/>
      <family val="2"/>
    </font>
    <font>
      <b/>
      <sz val="10"/>
      <color indexed="60"/>
      <name val="Arial"/>
      <family val="2"/>
    </font>
    <font>
      <b/>
      <sz val="10"/>
      <color indexed="18"/>
      <name val="Arial"/>
      <family val="2"/>
    </font>
    <font>
      <b/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 Unicode MS"/>
      <family val="2"/>
    </font>
    <font>
      <b/>
      <sz val="10"/>
      <name val="Arial"/>
      <family val="2"/>
    </font>
    <font>
      <b/>
      <sz val="10"/>
      <name val="Arial Unicode MS"/>
      <family val="2"/>
    </font>
    <font>
      <b/>
      <sz val="10"/>
      <color indexed="18"/>
      <name val="Courier New"/>
      <family val="3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u/>
      <sz val="10"/>
      <color theme="10"/>
      <name val="Arial"/>
      <family val="2"/>
    </font>
    <font>
      <i/>
      <u/>
      <sz val="8"/>
      <color theme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ourier New"/>
      <family val="3"/>
    </font>
    <font>
      <b/>
      <sz val="10"/>
      <name val="Courier New"/>
      <family val="3"/>
    </font>
    <font>
      <b/>
      <sz val="10"/>
      <color theme="3"/>
      <name val="Courier New"/>
      <family val="3"/>
    </font>
    <font>
      <b/>
      <sz val="10"/>
      <color rgb="FFC00000"/>
      <name val="Courier New"/>
      <family val="3"/>
    </font>
    <font>
      <sz val="10"/>
      <color theme="3"/>
      <name val="Arial"/>
      <family val="2"/>
    </font>
    <font>
      <b/>
      <sz val="10"/>
      <color theme="5" tint="-0.249977111117893"/>
      <name val="Courier New"/>
      <family val="3"/>
    </font>
    <font>
      <sz val="10"/>
      <color theme="3"/>
      <name val="Courier New"/>
      <family val="3"/>
    </font>
    <font>
      <sz val="10"/>
      <color theme="0"/>
      <name val="Arial"/>
      <family val="2"/>
    </font>
    <font>
      <sz val="8"/>
      <color theme="0"/>
      <name val="Arial"/>
      <family val="2"/>
    </font>
    <font>
      <sz val="8"/>
      <color theme="3"/>
      <name val="Arial"/>
      <family val="2"/>
    </font>
    <font>
      <i/>
      <u/>
      <sz val="8"/>
      <name val="Arial"/>
      <family val="2"/>
    </font>
    <font>
      <sz val="10"/>
      <color rgb="FFFFFFFF"/>
      <name val="Arial"/>
      <family val="2"/>
    </font>
    <font>
      <vertAlign val="subscript"/>
      <sz val="10"/>
      <name val="Arial"/>
      <family val="2"/>
    </font>
    <font>
      <u/>
      <sz val="11"/>
      <color theme="10"/>
      <name val="Arial"/>
      <family val="2"/>
    </font>
    <font>
      <sz val="10"/>
      <color rgb="FF002060"/>
      <name val="Courier New"/>
      <family val="3"/>
    </font>
    <font>
      <i/>
      <u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</cellStyleXfs>
  <cellXfs count="464">
    <xf numFmtId="0" fontId="0" fillId="0" borderId="0" xfId="0"/>
    <xf numFmtId="2" fontId="0" fillId="0" borderId="0" xfId="0" applyNumberForma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2" fontId="0" fillId="0" borderId="0" xfId="0" applyNumberFormat="1" applyAlignment="1">
      <alignment horizontal="center"/>
    </xf>
    <xf numFmtId="0" fontId="4" fillId="0" borderId="0" xfId="0" applyFont="1"/>
    <xf numFmtId="1" fontId="0" fillId="0" borderId="0" xfId="0" applyNumberFormat="1"/>
    <xf numFmtId="0" fontId="11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2" fontId="9" fillId="0" borderId="0" xfId="0" applyNumberFormat="1" applyFont="1"/>
    <xf numFmtId="0" fontId="0" fillId="0" borderId="2" xfId="0" applyBorder="1"/>
    <xf numFmtId="0" fontId="0" fillId="0" borderId="4" xfId="0" applyBorder="1" applyAlignment="1">
      <alignment horizontal="center"/>
    </xf>
    <xf numFmtId="166" fontId="0" fillId="0" borderId="0" xfId="0" applyNumberFormat="1"/>
    <xf numFmtId="0" fontId="23" fillId="0" borderId="0" xfId="0" applyFont="1"/>
    <xf numFmtId="0" fontId="24" fillId="0" borderId="0" xfId="0" applyFo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/>
    <xf numFmtId="0" fontId="4" fillId="0" borderId="5" xfId="0" applyFont="1" applyBorder="1"/>
    <xf numFmtId="0" fontId="4" fillId="0" borderId="7" xfId="0" applyFon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1" xfId="0" applyBorder="1" applyAlignment="1">
      <alignment horizontal="left"/>
    </xf>
    <xf numFmtId="2" fontId="0" fillId="0" borderId="15" xfId="0" applyNumberFormat="1" applyBorder="1" applyAlignment="1">
      <alignment horizontal="center"/>
    </xf>
    <xf numFmtId="0" fontId="0" fillId="0" borderId="12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0" fillId="0" borderId="14" xfId="0" applyBorder="1"/>
    <xf numFmtId="167" fontId="0" fillId="0" borderId="0" xfId="0" applyNumberFormat="1"/>
    <xf numFmtId="168" fontId="0" fillId="0" borderId="0" xfId="0" applyNumberFormat="1"/>
    <xf numFmtId="168" fontId="0" fillId="0" borderId="0" xfId="0" applyNumberFormat="1" applyAlignment="1">
      <alignment horizontal="left"/>
    </xf>
    <xf numFmtId="168" fontId="0" fillId="2" borderId="16" xfId="0" applyNumberFormat="1" applyFill="1" applyBorder="1"/>
    <xf numFmtId="0" fontId="28" fillId="0" borderId="0" xfId="0" applyFont="1"/>
    <xf numFmtId="168" fontId="29" fillId="0" borderId="0" xfId="0" applyNumberFormat="1" applyFont="1" applyProtection="1">
      <protection locked="0"/>
    </xf>
    <xf numFmtId="168" fontId="0" fillId="0" borderId="5" xfId="0" applyNumberFormat="1" applyBorder="1" applyAlignment="1">
      <alignment horizontal="left"/>
    </xf>
    <xf numFmtId="168" fontId="0" fillId="0" borderId="7" xfId="0" applyNumberFormat="1" applyBorder="1"/>
    <xf numFmtId="0" fontId="0" fillId="0" borderId="13" xfId="0" applyBorder="1"/>
    <xf numFmtId="0" fontId="0" fillId="0" borderId="1" xfId="0" applyBorder="1"/>
    <xf numFmtId="0" fontId="0" fillId="0" borderId="15" xfId="0" applyBorder="1"/>
    <xf numFmtId="0" fontId="0" fillId="0" borderId="9" xfId="0" applyBorder="1"/>
    <xf numFmtId="2" fontId="0" fillId="3" borderId="4" xfId="0" applyNumberFormat="1" applyFill="1" applyBorder="1" applyAlignment="1">
      <alignment horizontal="center"/>
    </xf>
    <xf numFmtId="0" fontId="0" fillId="4" borderId="0" xfId="0" applyFill="1"/>
    <xf numFmtId="0" fontId="3" fillId="4" borderId="0" xfId="0" applyFont="1" applyFill="1"/>
    <xf numFmtId="0" fontId="22" fillId="4" borderId="0" xfId="0" applyFont="1" applyFill="1"/>
    <xf numFmtId="0" fontId="7" fillId="4" borderId="0" xfId="0" applyFont="1" applyFill="1"/>
    <xf numFmtId="0" fontId="4" fillId="4" borderId="0" xfId="0" quotePrefix="1" applyFont="1" applyFill="1"/>
    <xf numFmtId="0" fontId="20" fillId="4" borderId="0" xfId="0" applyFont="1" applyFill="1"/>
    <xf numFmtId="0" fontId="4" fillId="4" borderId="0" xfId="0" applyFont="1" applyFill="1"/>
    <xf numFmtId="0" fontId="6" fillId="4" borderId="0" xfId="0" applyFont="1" applyFill="1"/>
    <xf numFmtId="0" fontId="4" fillId="4" borderId="0" xfId="0" quotePrefix="1" applyFont="1" applyFill="1" applyAlignment="1">
      <alignment horizontal="right"/>
    </xf>
    <xf numFmtId="0" fontId="9" fillId="4" borderId="0" xfId="0" applyFont="1" applyFill="1"/>
    <xf numFmtId="0" fontId="10" fillId="4" borderId="0" xfId="0" applyFont="1" applyFill="1"/>
    <xf numFmtId="0" fontId="11" fillId="4" borderId="0" xfId="0" applyFont="1" applyFill="1"/>
    <xf numFmtId="0" fontId="12" fillId="4" borderId="0" xfId="0" applyFont="1" applyFill="1"/>
    <xf numFmtId="0" fontId="0" fillId="4" borderId="0" xfId="0" quotePrefix="1" applyFill="1"/>
    <xf numFmtId="0" fontId="48" fillId="4" borderId="0" xfId="2" applyFont="1" applyFill="1" applyBorder="1" applyAlignment="1" applyProtection="1"/>
    <xf numFmtId="0" fontId="53" fillId="6" borderId="8" xfId="0" applyFont="1" applyFill="1" applyBorder="1"/>
    <xf numFmtId="0" fontId="0" fillId="6" borderId="9" xfId="0" applyFill="1" applyBorder="1"/>
    <xf numFmtId="0" fontId="0" fillId="6" borderId="13" xfId="0" applyFill="1" applyBorder="1"/>
    <xf numFmtId="0" fontId="53" fillId="6" borderId="14" xfId="0" applyFont="1" applyFill="1" applyBorder="1"/>
    <xf numFmtId="0" fontId="0" fillId="6" borderId="0" xfId="0" applyFill="1"/>
    <xf numFmtId="0" fontId="0" fillId="6" borderId="15" xfId="0" applyFill="1" applyBorder="1"/>
    <xf numFmtId="0" fontId="51" fillId="6" borderId="14" xfId="0" applyFont="1" applyFill="1" applyBorder="1"/>
    <xf numFmtId="0" fontId="52" fillId="6" borderId="14" xfId="0" applyFont="1" applyFill="1" applyBorder="1"/>
    <xf numFmtId="0" fontId="54" fillId="6" borderId="0" xfId="0" applyFont="1" applyFill="1"/>
    <xf numFmtId="0" fontId="52" fillId="6" borderId="1" xfId="0" applyFont="1" applyFill="1" applyBorder="1"/>
    <xf numFmtId="0" fontId="54" fillId="6" borderId="2" xfId="0" applyFont="1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14" xfId="0" applyFill="1" applyBorder="1"/>
    <xf numFmtId="0" fontId="52" fillId="6" borderId="0" xfId="0" applyFont="1" applyFill="1"/>
    <xf numFmtId="0" fontId="39" fillId="6" borderId="0" xfId="0" applyFont="1" applyFill="1"/>
    <xf numFmtId="0" fontId="0" fillId="6" borderId="8" xfId="0" applyFill="1" applyBorder="1"/>
    <xf numFmtId="0" fontId="4" fillId="6" borderId="9" xfId="0" applyFont="1" applyFill="1" applyBorder="1" applyAlignment="1">
      <alignment vertical="center"/>
    </xf>
    <xf numFmtId="0" fontId="10" fillId="6" borderId="0" xfId="0" applyFont="1" applyFill="1"/>
    <xf numFmtId="0" fontId="43" fillId="6" borderId="0" xfId="0" applyFont="1" applyFill="1"/>
    <xf numFmtId="0" fontId="53" fillId="6" borderId="0" xfId="0" applyFont="1" applyFill="1"/>
    <xf numFmtId="0" fontId="0" fillId="6" borderId="1" xfId="0" applyFill="1" applyBorder="1"/>
    <xf numFmtId="0" fontId="3" fillId="6" borderId="0" xfId="0" applyFont="1" applyFill="1"/>
    <xf numFmtId="0" fontId="0" fillId="5" borderId="4" xfId="0" applyFill="1" applyBorder="1" applyAlignment="1" applyProtection="1">
      <alignment horizontal="center"/>
      <protection locked="0"/>
    </xf>
    <xf numFmtId="2" fontId="0" fillId="5" borderId="4" xfId="0" applyNumberFormat="1" applyFill="1" applyBorder="1" applyAlignment="1" applyProtection="1">
      <alignment horizontal="center"/>
      <protection locked="0"/>
    </xf>
    <xf numFmtId="0" fontId="3" fillId="0" borderId="0" xfId="0" applyFont="1"/>
    <xf numFmtId="0" fontId="0" fillId="7" borderId="0" xfId="0" applyFill="1"/>
    <xf numFmtId="0" fontId="8" fillId="7" borderId="0" xfId="0" applyFont="1" applyFill="1"/>
    <xf numFmtId="0" fontId="15" fillId="7" borderId="0" xfId="0" applyFont="1" applyFill="1"/>
    <xf numFmtId="0" fontId="7" fillId="7" borderId="0" xfId="0" applyFont="1" applyFill="1"/>
    <xf numFmtId="0" fontId="26" fillId="7" borderId="0" xfId="0" applyFont="1" applyFill="1"/>
    <xf numFmtId="0" fontId="4" fillId="7" borderId="0" xfId="0" applyFont="1" applyFill="1"/>
    <xf numFmtId="0" fontId="4" fillId="7" borderId="4" xfId="0" applyFont="1" applyFill="1" applyBorder="1" applyAlignment="1">
      <alignment horizontal="center" vertical="center" wrapText="1"/>
    </xf>
    <xf numFmtId="0" fontId="4" fillId="7" borderId="4" xfId="0" applyFont="1" applyFill="1" applyBorder="1"/>
    <xf numFmtId="2" fontId="4" fillId="7" borderId="4" xfId="0" applyNumberFormat="1" applyFont="1" applyFill="1" applyBorder="1" applyAlignment="1">
      <alignment horizontal="center"/>
    </xf>
    <xf numFmtId="2" fontId="0" fillId="7" borderId="0" xfId="0" applyNumberFormat="1" applyFill="1" applyAlignment="1">
      <alignment horizontal="right"/>
    </xf>
    <xf numFmtId="0" fontId="0" fillId="7" borderId="0" xfId="0" applyFill="1" applyAlignment="1">
      <alignment horizontal="right"/>
    </xf>
    <xf numFmtId="0" fontId="16" fillId="7" borderId="0" xfId="0" applyFont="1" applyFill="1"/>
    <xf numFmtId="0" fontId="4" fillId="5" borderId="4" xfId="0" applyFont="1" applyFill="1" applyBorder="1" applyAlignment="1" applyProtection="1">
      <alignment horizontal="center"/>
      <protection locked="0"/>
    </xf>
    <xf numFmtId="9" fontId="4" fillId="7" borderId="0" xfId="1" applyFont="1" applyFill="1" applyBorder="1" applyAlignment="1">
      <alignment horizontal="left"/>
    </xf>
    <xf numFmtId="0" fontId="7" fillId="6" borderId="8" xfId="0" applyFont="1" applyFill="1" applyBorder="1"/>
    <xf numFmtId="0" fontId="9" fillId="6" borderId="0" xfId="0" applyFont="1" applyFill="1"/>
    <xf numFmtId="0" fontId="0" fillId="6" borderId="0" xfId="0" applyFill="1" applyAlignment="1">
      <alignment vertical="top"/>
    </xf>
    <xf numFmtId="0" fontId="41" fillId="6" borderId="0" xfId="0" applyFont="1" applyFill="1" applyAlignment="1">
      <alignment vertical="top"/>
    </xf>
    <xf numFmtId="0" fontId="42" fillId="6" borderId="0" xfId="0" applyFont="1" applyFill="1"/>
    <xf numFmtId="0" fontId="0" fillId="8" borderId="2" xfId="0" applyFill="1" applyBorder="1"/>
    <xf numFmtId="0" fontId="0" fillId="8" borderId="0" xfId="0" applyFill="1"/>
    <xf numFmtId="0" fontId="8" fillId="7" borderId="0" xfId="0" applyFont="1" applyFill="1" applyAlignment="1">
      <alignment vertical="center"/>
    </xf>
    <xf numFmtId="0" fontId="8" fillId="7" borderId="0" xfId="0" applyFont="1" applyFill="1" applyAlignment="1">
      <alignment horizontal="center"/>
    </xf>
    <xf numFmtId="0" fontId="39" fillId="0" borderId="0" xfId="0" applyFont="1"/>
    <xf numFmtId="0" fontId="0" fillId="7" borderId="6" xfId="0" applyFill="1" applyBorder="1"/>
    <xf numFmtId="9" fontId="0" fillId="7" borderId="7" xfId="1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9" fontId="0" fillId="5" borderId="4" xfId="1" applyFont="1" applyFill="1" applyBorder="1" applyAlignment="1" applyProtection="1">
      <alignment horizontal="center"/>
      <protection locked="0"/>
    </xf>
    <xf numFmtId="0" fontId="3" fillId="7" borderId="0" xfId="0" applyFont="1" applyFill="1"/>
    <xf numFmtId="0" fontId="46" fillId="4" borderId="0" xfId="2" applyFill="1" applyBorder="1" applyAlignment="1" applyProtection="1"/>
    <xf numFmtId="0" fontId="4" fillId="7" borderId="4" xfId="0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0" xfId="0" applyFill="1" applyAlignment="1">
      <alignment horizontal="left"/>
    </xf>
    <xf numFmtId="166" fontId="0" fillId="7" borderId="0" xfId="0" applyNumberFormat="1" applyFill="1"/>
    <xf numFmtId="0" fontId="7" fillId="7" borderId="5" xfId="0" applyFont="1" applyFill="1" applyBorder="1"/>
    <xf numFmtId="0" fontId="10" fillId="7" borderId="0" xfId="0" applyFont="1" applyFill="1"/>
    <xf numFmtId="0" fontId="0" fillId="7" borderId="4" xfId="0" applyFill="1" applyBorder="1"/>
    <xf numFmtId="0" fontId="0" fillId="5" borderId="4" xfId="0" applyFill="1" applyBorder="1" applyProtection="1">
      <protection locked="0"/>
    </xf>
    <xf numFmtId="0" fontId="7" fillId="8" borderId="5" xfId="0" applyFont="1" applyFill="1" applyBorder="1"/>
    <xf numFmtId="0" fontId="0" fillId="8" borderId="6" xfId="0" applyFill="1" applyBorder="1"/>
    <xf numFmtId="0" fontId="3" fillId="7" borderId="0" xfId="0" quotePrefix="1" applyFont="1" applyFill="1"/>
    <xf numFmtId="0" fontId="46" fillId="6" borderId="0" xfId="2" applyFill="1" applyBorder="1" applyAlignment="1" applyProtection="1"/>
    <xf numFmtId="0" fontId="50" fillId="7" borderId="0" xfId="0" applyFont="1" applyFill="1"/>
    <xf numFmtId="0" fontId="49" fillId="7" borderId="0" xfId="0" applyFont="1" applyFill="1"/>
    <xf numFmtId="0" fontId="3" fillId="7" borderId="0" xfId="0" applyFont="1" applyFill="1" applyAlignment="1">
      <alignment horizontal="center"/>
    </xf>
    <xf numFmtId="0" fontId="51" fillId="7" borderId="0" xfId="0" applyFont="1" applyFill="1"/>
    <xf numFmtId="0" fontId="52" fillId="7" borderId="0" xfId="0" applyFont="1" applyFill="1"/>
    <xf numFmtId="0" fontId="3" fillId="7" borderId="21" xfId="0" applyFont="1" applyFill="1" applyBorder="1"/>
    <xf numFmtId="0" fontId="3" fillId="7" borderId="22" xfId="0" applyFont="1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4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21" fillId="7" borderId="0" xfId="0" applyFont="1" applyFill="1" applyAlignment="1">
      <alignment horizontal="right"/>
    </xf>
    <xf numFmtId="0" fontId="21" fillId="7" borderId="0" xfId="0" applyFont="1" applyFill="1" applyAlignment="1">
      <alignment horizontal="left"/>
    </xf>
    <xf numFmtId="0" fontId="3" fillId="7" borderId="0" xfId="0" applyFont="1" applyFill="1" applyAlignment="1">
      <alignment horizontal="right"/>
    </xf>
    <xf numFmtId="0" fontId="55" fillId="6" borderId="8" xfId="0" applyFont="1" applyFill="1" applyBorder="1"/>
    <xf numFmtId="0" fontId="3" fillId="6" borderId="9" xfId="0" applyFont="1" applyFill="1" applyBorder="1" applyAlignment="1">
      <alignment horizontal="right"/>
    </xf>
    <xf numFmtId="0" fontId="0" fillId="6" borderId="9" xfId="0" applyFill="1" applyBorder="1" applyAlignment="1">
      <alignment horizontal="center"/>
    </xf>
    <xf numFmtId="0" fontId="3" fillId="6" borderId="0" xfId="0" applyFont="1" applyFill="1" applyAlignment="1">
      <alignment horizontal="right"/>
    </xf>
    <xf numFmtId="0" fontId="0" fillId="6" borderId="0" xfId="0" applyFill="1" applyAlignment="1">
      <alignment horizontal="center"/>
    </xf>
    <xf numFmtId="0" fontId="3" fillId="6" borderId="2" xfId="0" applyFont="1" applyFill="1" applyBorder="1" applyAlignment="1">
      <alignment horizontal="right"/>
    </xf>
    <xf numFmtId="0" fontId="0" fillId="6" borderId="2" xfId="0" applyFill="1" applyBorder="1" applyAlignment="1">
      <alignment horizontal="center"/>
    </xf>
    <xf numFmtId="0" fontId="55" fillId="6" borderId="1" xfId="0" applyFont="1" applyFill="1" applyBorder="1"/>
    <xf numFmtId="0" fontId="55" fillId="6" borderId="14" xfId="0" applyFont="1" applyFill="1" applyBorder="1"/>
    <xf numFmtId="0" fontId="46" fillId="7" borderId="0" xfId="2" applyFill="1" applyAlignment="1" applyProtection="1"/>
    <xf numFmtId="0" fontId="48" fillId="7" borderId="0" xfId="2" applyFont="1" applyFill="1" applyAlignment="1" applyProtection="1"/>
    <xf numFmtId="0" fontId="0" fillId="5" borderId="5" xfId="0" applyFill="1" applyBorder="1" applyAlignment="1" applyProtection="1">
      <alignment horizontal="center"/>
      <protection locked="0"/>
    </xf>
    <xf numFmtId="0" fontId="4" fillId="7" borderId="5" xfId="0" applyFont="1" applyFill="1" applyBorder="1" applyAlignment="1">
      <alignment horizontal="center" vertical="center"/>
    </xf>
    <xf numFmtId="0" fontId="4" fillId="7" borderId="0" xfId="0" applyFont="1" applyFill="1" applyAlignment="1">
      <alignment horizontal="center" vertical="center" wrapText="1"/>
    </xf>
    <xf numFmtId="0" fontId="19" fillId="7" borderId="0" xfId="0" applyFont="1" applyFill="1" applyAlignment="1">
      <alignment horizontal="left"/>
    </xf>
    <xf numFmtId="0" fontId="4" fillId="7" borderId="4" xfId="0" applyFont="1" applyFill="1" applyBorder="1" applyAlignment="1">
      <alignment vertical="center" wrapText="1"/>
    </xf>
    <xf numFmtId="0" fontId="4" fillId="7" borderId="0" xfId="0" applyFont="1" applyFill="1" applyAlignment="1">
      <alignment vertical="center" wrapText="1"/>
    </xf>
    <xf numFmtId="0" fontId="3" fillId="7" borderId="4" xfId="0" applyFont="1" applyFill="1" applyBorder="1" applyAlignment="1">
      <alignment horizontal="right"/>
    </xf>
    <xf numFmtId="0" fontId="9" fillId="7" borderId="4" xfId="0" applyFont="1" applyFill="1" applyBorder="1" applyAlignment="1">
      <alignment horizontal="right"/>
    </xf>
    <xf numFmtId="0" fontId="9" fillId="7" borderId="0" xfId="0" applyFont="1" applyFill="1"/>
    <xf numFmtId="2" fontId="9" fillId="7" borderId="0" xfId="0" applyNumberFormat="1" applyFont="1" applyFill="1" applyAlignment="1">
      <alignment horizontal="center"/>
    </xf>
    <xf numFmtId="0" fontId="57" fillId="7" borderId="0" xfId="0" applyFont="1" applyFill="1"/>
    <xf numFmtId="0" fontId="58" fillId="7" borderId="0" xfId="0" applyFont="1" applyFill="1" applyProtection="1">
      <protection hidden="1"/>
    </xf>
    <xf numFmtId="0" fontId="57" fillId="7" borderId="0" xfId="0" applyFont="1" applyFill="1" applyProtection="1">
      <protection hidden="1"/>
    </xf>
    <xf numFmtId="0" fontId="57" fillId="7" borderId="0" xfId="0" applyFont="1" applyFill="1" applyAlignment="1" applyProtection="1">
      <alignment vertical="center" wrapText="1"/>
      <protection hidden="1"/>
    </xf>
    <xf numFmtId="1" fontId="57" fillId="7" borderId="0" xfId="0" applyNumberFormat="1" applyFont="1" applyFill="1" applyAlignment="1" applyProtection="1">
      <alignment horizontal="center"/>
      <protection hidden="1"/>
    </xf>
    <xf numFmtId="0" fontId="0" fillId="7" borderId="5" xfId="0" applyFill="1" applyBorder="1" applyAlignment="1">
      <alignment horizontal="left"/>
    </xf>
    <xf numFmtId="0" fontId="0" fillId="7" borderId="7" xfId="0" applyFill="1" applyBorder="1"/>
    <xf numFmtId="166" fontId="0" fillId="7" borderId="7" xfId="0" applyNumberFormat="1" applyFill="1" applyBorder="1"/>
    <xf numFmtId="0" fontId="0" fillId="7" borderId="9" xfId="0" applyFill="1" applyBorder="1"/>
    <xf numFmtId="166" fontId="0" fillId="7" borderId="13" xfId="0" applyNumberFormat="1" applyFill="1" applyBorder="1"/>
    <xf numFmtId="0" fontId="7" fillId="6" borderId="0" xfId="0" applyFont="1" applyFill="1"/>
    <xf numFmtId="0" fontId="0" fillId="6" borderId="4" xfId="0" applyFill="1" applyBorder="1" applyAlignment="1">
      <alignment horizontal="center"/>
    </xf>
    <xf numFmtId="0" fontId="7" fillId="6" borderId="0" xfId="0" applyFont="1" applyFill="1" applyAlignment="1">
      <alignment vertical="center"/>
    </xf>
    <xf numFmtId="2" fontId="4" fillId="7" borderId="0" xfId="0" applyNumberFormat="1" applyFont="1" applyFill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left"/>
    </xf>
    <xf numFmtId="0" fontId="4" fillId="7" borderId="0" xfId="0" applyFont="1" applyFill="1" applyAlignment="1">
      <alignment horizontal="left"/>
    </xf>
    <xf numFmtId="166" fontId="3" fillId="0" borderId="0" xfId="0" applyNumberFormat="1" applyFont="1"/>
    <xf numFmtId="165" fontId="0" fillId="0" borderId="0" xfId="0" applyNumberFormat="1"/>
    <xf numFmtId="166" fontId="4" fillId="0" borderId="0" xfId="0" applyNumberFormat="1" applyFont="1"/>
    <xf numFmtId="0" fontId="3" fillId="0" borderId="8" xfId="0" applyFont="1" applyBorder="1"/>
    <xf numFmtId="0" fontId="3" fillId="0" borderId="1" xfId="0" applyFont="1" applyBorder="1"/>
    <xf numFmtId="0" fontId="0" fillId="0" borderId="3" xfId="0" applyBorder="1"/>
    <xf numFmtId="166" fontId="0" fillId="0" borderId="15" xfId="0" applyNumberFormat="1" applyBorder="1"/>
    <xf numFmtId="0" fontId="3" fillId="0" borderId="14" xfId="0" applyFont="1" applyBorder="1"/>
    <xf numFmtId="0" fontId="38" fillId="6" borderId="8" xfId="0" applyFont="1" applyFill="1" applyBorder="1"/>
    <xf numFmtId="0" fontId="40" fillId="6" borderId="0" xfId="0" applyFont="1" applyFill="1"/>
    <xf numFmtId="0" fontId="39" fillId="6" borderId="0" xfId="0" applyFont="1" applyFill="1" applyAlignment="1">
      <alignment vertical="top"/>
    </xf>
    <xf numFmtId="0" fontId="3" fillId="6" borderId="0" xfId="0" applyFont="1" applyFill="1" applyAlignment="1">
      <alignment vertical="top"/>
    </xf>
    <xf numFmtId="0" fontId="3" fillId="7" borderId="4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  <xf numFmtId="0" fontId="3" fillId="6" borderId="14" xfId="0" applyFont="1" applyFill="1" applyBorder="1"/>
    <xf numFmtId="0" fontId="12" fillId="7" borderId="0" xfId="0" applyFont="1" applyFill="1"/>
    <xf numFmtId="0" fontId="25" fillId="7" borderId="0" xfId="0" applyFont="1" applyFill="1"/>
    <xf numFmtId="0" fontId="0" fillId="7" borderId="5" xfId="0" applyFill="1" applyBorder="1"/>
    <xf numFmtId="0" fontId="0" fillId="7" borderId="10" xfId="0" applyFill="1" applyBorder="1" applyAlignment="1">
      <alignment horizontal="center"/>
    </xf>
    <xf numFmtId="2" fontId="0" fillId="7" borderId="4" xfId="0" applyNumberFormat="1" applyFill="1" applyBorder="1" applyAlignment="1">
      <alignment horizontal="center"/>
    </xf>
    <xf numFmtId="2" fontId="0" fillId="7" borderId="12" xfId="0" applyNumberFormat="1" applyFill="1" applyBorder="1" applyAlignment="1">
      <alignment horizontal="center"/>
    </xf>
    <xf numFmtId="2" fontId="0" fillId="7" borderId="0" xfId="0" applyNumberFormat="1" applyFill="1" applyAlignment="1">
      <alignment horizontal="center"/>
    </xf>
    <xf numFmtId="166" fontId="0" fillId="7" borderId="4" xfId="0" applyNumberFormat="1" applyFill="1" applyBorder="1" applyAlignment="1">
      <alignment horizontal="center"/>
    </xf>
    <xf numFmtId="2" fontId="0" fillId="7" borderId="10" xfId="0" applyNumberFormat="1" applyFill="1" applyBorder="1" applyAlignment="1">
      <alignment horizontal="center"/>
    </xf>
    <xf numFmtId="2" fontId="0" fillId="7" borderId="11" xfId="0" applyNumberFormat="1" applyFill="1" applyBorder="1" applyAlignment="1">
      <alignment horizontal="center"/>
    </xf>
    <xf numFmtId="166" fontId="4" fillId="7" borderId="4" xfId="0" applyNumberFormat="1" applyFont="1" applyFill="1" applyBorder="1" applyAlignment="1">
      <alignment horizontal="center"/>
    </xf>
    <xf numFmtId="2" fontId="0" fillId="7" borderId="0" xfId="0" applyNumberFormat="1" applyFill="1"/>
    <xf numFmtId="0" fontId="0" fillId="7" borderId="10" xfId="0" applyFill="1" applyBorder="1"/>
    <xf numFmtId="0" fontId="0" fillId="7" borderId="11" xfId="0" applyFill="1" applyBorder="1"/>
    <xf numFmtId="0" fontId="30" fillId="7" borderId="0" xfId="0" applyFont="1" applyFill="1"/>
    <xf numFmtId="0" fontId="30" fillId="7" borderId="15" xfId="0" applyFont="1" applyFill="1" applyBorder="1"/>
    <xf numFmtId="0" fontId="30" fillId="7" borderId="4" xfId="0" applyFont="1" applyFill="1" applyBorder="1"/>
    <xf numFmtId="0" fontId="30" fillId="7" borderId="4" xfId="0" applyFont="1" applyFill="1" applyBorder="1" applyAlignment="1">
      <alignment horizontal="center"/>
    </xf>
    <xf numFmtId="0" fontId="30" fillId="7" borderId="5" xfId="0" applyFont="1" applyFill="1" applyBorder="1" applyAlignment="1">
      <alignment horizontal="center"/>
    </xf>
    <xf numFmtId="0" fontId="34" fillId="7" borderId="4" xfId="0" applyFont="1" applyFill="1" applyBorder="1" applyAlignment="1">
      <alignment horizontal="center"/>
    </xf>
    <xf numFmtId="164" fontId="30" fillId="7" borderId="4" xfId="0" applyNumberFormat="1" applyFont="1" applyFill="1" applyBorder="1" applyAlignment="1">
      <alignment horizontal="center"/>
    </xf>
    <xf numFmtId="2" fontId="30" fillId="7" borderId="4" xfId="0" applyNumberFormat="1" applyFont="1" applyFill="1" applyBorder="1" applyAlignment="1">
      <alignment horizontal="center"/>
    </xf>
    <xf numFmtId="2" fontId="30" fillId="7" borderId="5" xfId="0" applyNumberFormat="1" applyFont="1" applyFill="1" applyBorder="1" applyAlignment="1">
      <alignment horizontal="center"/>
    </xf>
    <xf numFmtId="165" fontId="34" fillId="7" borderId="4" xfId="0" applyNumberFormat="1" applyFont="1" applyFill="1" applyBorder="1" applyAlignment="1">
      <alignment horizontal="center"/>
    </xf>
    <xf numFmtId="0" fontId="0" fillId="7" borderId="12" xfId="0" applyFill="1" applyBorder="1"/>
    <xf numFmtId="0" fontId="0" fillId="7" borderId="2" xfId="0" applyFill="1" applyBorder="1"/>
    <xf numFmtId="0" fontId="32" fillId="7" borderId="0" xfId="0" applyFont="1" applyFill="1"/>
    <xf numFmtId="0" fontId="32" fillId="7" borderId="15" xfId="0" applyFont="1" applyFill="1" applyBorder="1"/>
    <xf numFmtId="0" fontId="32" fillId="7" borderId="4" xfId="0" applyFont="1" applyFill="1" applyBorder="1"/>
    <xf numFmtId="0" fontId="32" fillId="7" borderId="4" xfId="0" applyFont="1" applyFill="1" applyBorder="1" applyAlignment="1">
      <alignment horizontal="center"/>
    </xf>
    <xf numFmtId="0" fontId="32" fillId="7" borderId="5" xfId="0" applyFont="1" applyFill="1" applyBorder="1" applyAlignment="1">
      <alignment horizontal="center"/>
    </xf>
    <xf numFmtId="164" fontId="32" fillId="7" borderId="4" xfId="0" applyNumberFormat="1" applyFont="1" applyFill="1" applyBorder="1" applyAlignment="1">
      <alignment horizontal="center"/>
    </xf>
    <xf numFmtId="2" fontId="32" fillId="7" borderId="4" xfId="0" applyNumberFormat="1" applyFont="1" applyFill="1" applyBorder="1" applyAlignment="1">
      <alignment horizontal="center"/>
    </xf>
    <xf numFmtId="2" fontId="32" fillId="7" borderId="5" xfId="0" applyNumberFormat="1" applyFont="1" applyFill="1" applyBorder="1" applyAlignment="1">
      <alignment horizontal="center"/>
    </xf>
    <xf numFmtId="165" fontId="33" fillId="7" borderId="4" xfId="0" applyNumberFormat="1" applyFont="1" applyFill="1" applyBorder="1" applyAlignment="1">
      <alignment horizontal="center"/>
    </xf>
    <xf numFmtId="0" fontId="33" fillId="7" borderId="0" xfId="0" applyFont="1" applyFill="1"/>
    <xf numFmtId="0" fontId="0" fillId="5" borderId="5" xfId="0" applyFill="1" applyBorder="1" applyProtection="1">
      <protection locked="0"/>
    </xf>
    <xf numFmtId="0" fontId="4" fillId="6" borderId="4" xfId="0" applyFont="1" applyFill="1" applyBorder="1" applyAlignment="1">
      <alignment horizontal="center"/>
    </xf>
    <xf numFmtId="0" fontId="34" fillId="9" borderId="5" xfId="0" applyFont="1" applyFill="1" applyBorder="1"/>
    <xf numFmtId="0" fontId="30" fillId="9" borderId="6" xfId="0" applyFont="1" applyFill="1" applyBorder="1"/>
    <xf numFmtId="0" fontId="30" fillId="9" borderId="7" xfId="0" applyFont="1" applyFill="1" applyBorder="1"/>
    <xf numFmtId="0" fontId="31" fillId="9" borderId="8" xfId="0" applyFont="1" applyFill="1" applyBorder="1"/>
    <xf numFmtId="0" fontId="30" fillId="9" borderId="9" xfId="0" applyFont="1" applyFill="1" applyBorder="1"/>
    <xf numFmtId="0" fontId="30" fillId="9" borderId="13" xfId="0" applyFont="1" applyFill="1" applyBorder="1"/>
    <xf numFmtId="0" fontId="31" fillId="9" borderId="1" xfId="0" applyFont="1" applyFill="1" applyBorder="1"/>
    <xf numFmtId="0" fontId="30" fillId="9" borderId="2" xfId="0" applyFont="1" applyFill="1" applyBorder="1"/>
    <xf numFmtId="0" fontId="30" fillId="9" borderId="3" xfId="0" applyFont="1" applyFill="1" applyBorder="1"/>
    <xf numFmtId="9" fontId="7" fillId="8" borderId="0" xfId="1" applyFont="1" applyFill="1" applyBorder="1" applyAlignment="1">
      <alignment horizontal="left"/>
    </xf>
    <xf numFmtId="0" fontId="35" fillId="10" borderId="5" xfId="0" applyFont="1" applyFill="1" applyBorder="1"/>
    <xf numFmtId="0" fontId="32" fillId="10" borderId="6" xfId="0" applyFont="1" applyFill="1" applyBorder="1"/>
    <xf numFmtId="0" fontId="32" fillId="10" borderId="7" xfId="0" applyFont="1" applyFill="1" applyBorder="1"/>
    <xf numFmtId="0" fontId="33" fillId="10" borderId="5" xfId="0" applyFont="1" applyFill="1" applyBorder="1"/>
    <xf numFmtId="0" fontId="0" fillId="8" borderId="15" xfId="0" applyFill="1" applyBorder="1"/>
    <xf numFmtId="0" fontId="4" fillId="8" borderId="8" xfId="0" applyFont="1" applyFill="1" applyBorder="1"/>
    <xf numFmtId="0" fontId="9" fillId="8" borderId="9" xfId="0" applyFont="1" applyFill="1" applyBorder="1"/>
    <xf numFmtId="0" fontId="9" fillId="8" borderId="13" xfId="0" applyFont="1" applyFill="1" applyBorder="1"/>
    <xf numFmtId="0" fontId="0" fillId="8" borderId="14" xfId="0" applyFill="1" applyBorder="1"/>
    <xf numFmtId="0" fontId="12" fillId="8" borderId="14" xfId="0" applyFont="1" applyFill="1" applyBorder="1"/>
    <xf numFmtId="0" fontId="7" fillId="8" borderId="14" xfId="0" applyFont="1" applyFill="1" applyBorder="1"/>
    <xf numFmtId="0" fontId="0" fillId="8" borderId="1" xfId="0" applyFill="1" applyBorder="1"/>
    <xf numFmtId="0" fontId="0" fillId="8" borderId="3" xfId="0" applyFill="1" applyBorder="1"/>
    <xf numFmtId="0" fontId="7" fillId="8" borderId="1" xfId="0" applyFont="1" applyFill="1" applyBorder="1"/>
    <xf numFmtId="9" fontId="7" fillId="8" borderId="2" xfId="1" applyFont="1" applyFill="1" applyBorder="1" applyAlignment="1">
      <alignment horizontal="left"/>
    </xf>
    <xf numFmtId="0" fontId="4" fillId="7" borderId="0" xfId="0" applyFont="1" applyFill="1" applyAlignment="1">
      <alignment horizontal="center"/>
    </xf>
    <xf numFmtId="0" fontId="2" fillId="7" borderId="0" xfId="0" applyFont="1" applyFill="1"/>
    <xf numFmtId="0" fontId="2" fillId="7" borderId="2" xfId="0" applyFont="1" applyFill="1" applyBorder="1"/>
    <xf numFmtId="0" fontId="4" fillId="8" borderId="5" xfId="0" applyFont="1" applyFill="1" applyBorder="1"/>
    <xf numFmtId="0" fontId="3" fillId="7" borderId="12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4" xfId="0" applyFont="1" applyFill="1" applyBorder="1"/>
    <xf numFmtId="0" fontId="3" fillId="7" borderId="4" xfId="0" applyFont="1" applyFill="1" applyBorder="1" applyAlignment="1">
      <alignment horizontal="center"/>
    </xf>
    <xf numFmtId="0" fontId="0" fillId="7" borderId="13" xfId="0" applyFill="1" applyBorder="1"/>
    <xf numFmtId="0" fontId="0" fillId="7" borderId="15" xfId="0" applyFill="1" applyBorder="1"/>
    <xf numFmtId="0" fontId="0" fillId="7" borderId="1" xfId="0" applyFill="1" applyBorder="1"/>
    <xf numFmtId="0" fontId="0" fillId="7" borderId="3" xfId="0" applyFill="1" applyBorder="1"/>
    <xf numFmtId="0" fontId="4" fillId="6" borderId="14" xfId="0" applyFont="1" applyFill="1" applyBorder="1"/>
    <xf numFmtId="0" fontId="4" fillId="7" borderId="4" xfId="0" applyFont="1" applyFill="1" applyBorder="1" applyAlignment="1">
      <alignment horizontal="center" wrapText="1"/>
    </xf>
    <xf numFmtId="0" fontId="4" fillId="7" borderId="4" xfId="0" applyFont="1" applyFill="1" applyBorder="1" applyAlignment="1">
      <alignment horizontal="center" vertical="center"/>
    </xf>
    <xf numFmtId="0" fontId="21" fillId="7" borderId="0" xfId="0" quotePrefix="1" applyFont="1" applyFill="1"/>
    <xf numFmtId="0" fontId="30" fillId="7" borderId="2" xfId="0" applyFont="1" applyFill="1" applyBorder="1"/>
    <xf numFmtId="0" fontId="37" fillId="7" borderId="10" xfId="0" applyFont="1" applyFill="1" applyBorder="1"/>
    <xf numFmtId="0" fontId="37" fillId="7" borderId="11" xfId="0" applyFont="1" applyFill="1" applyBorder="1"/>
    <xf numFmtId="0" fontId="37" fillId="7" borderId="12" xfId="0" applyFont="1" applyFill="1" applyBorder="1"/>
    <xf numFmtId="0" fontId="36" fillId="8" borderId="5" xfId="0" applyFont="1" applyFill="1" applyBorder="1"/>
    <xf numFmtId="0" fontId="12" fillId="8" borderId="8" xfId="0" applyFont="1" applyFill="1" applyBorder="1"/>
    <xf numFmtId="0" fontId="0" fillId="8" borderId="9" xfId="0" applyFill="1" applyBorder="1"/>
    <xf numFmtId="9" fontId="7" fillId="8" borderId="6" xfId="1" applyFont="1" applyFill="1" applyBorder="1" applyAlignment="1">
      <alignment horizontal="left"/>
    </xf>
    <xf numFmtId="0" fontId="0" fillId="8" borderId="7" xfId="0" applyFill="1" applyBorder="1"/>
    <xf numFmtId="165" fontId="31" fillId="7" borderId="4" xfId="0" applyNumberFormat="1" applyFont="1" applyFill="1" applyBorder="1" applyAlignment="1">
      <alignment horizontal="center"/>
    </xf>
    <xf numFmtId="2" fontId="32" fillId="7" borderId="0" xfId="0" applyNumberFormat="1" applyFont="1" applyFill="1"/>
    <xf numFmtId="2" fontId="32" fillId="7" borderId="15" xfId="0" applyNumberFormat="1" applyFont="1" applyFill="1" applyBorder="1"/>
    <xf numFmtId="0" fontId="4" fillId="7" borderId="7" xfId="0" applyFont="1" applyFill="1" applyBorder="1"/>
    <xf numFmtId="165" fontId="31" fillId="7" borderId="5" xfId="0" applyNumberFormat="1" applyFont="1" applyFill="1" applyBorder="1" applyAlignment="1">
      <alignment horizontal="center"/>
    </xf>
    <xf numFmtId="0" fontId="30" fillId="9" borderId="0" xfId="0" applyFont="1" applyFill="1"/>
    <xf numFmtId="0" fontId="0" fillId="9" borderId="15" xfId="0" applyFill="1" applyBorder="1"/>
    <xf numFmtId="0" fontId="0" fillId="9" borderId="3" xfId="0" applyFill="1" applyBorder="1"/>
    <xf numFmtId="0" fontId="37" fillId="8" borderId="6" xfId="0" applyFont="1" applyFill="1" applyBorder="1"/>
    <xf numFmtId="0" fontId="0" fillId="8" borderId="13" xfId="0" applyFill="1" applyBorder="1"/>
    <xf numFmtId="0" fontId="47" fillId="4" borderId="0" xfId="2" applyFont="1" applyFill="1" applyAlignment="1" applyProtection="1"/>
    <xf numFmtId="0" fontId="4" fillId="6" borderId="9" xfId="0" applyFont="1" applyFill="1" applyBorder="1"/>
    <xf numFmtId="0" fontId="47" fillId="6" borderId="0" xfId="2" applyFont="1" applyFill="1" applyBorder="1" applyAlignment="1" applyProtection="1"/>
    <xf numFmtId="166" fontId="4" fillId="7" borderId="0" xfId="0" applyNumberFormat="1" applyFont="1" applyFill="1"/>
    <xf numFmtId="0" fontId="3" fillId="7" borderId="14" xfId="0" applyFont="1" applyFill="1" applyBorder="1" applyAlignment="1">
      <alignment horizontal="right"/>
    </xf>
    <xf numFmtId="0" fontId="3" fillId="7" borderId="1" xfId="0" applyFont="1" applyFill="1" applyBorder="1" applyAlignment="1">
      <alignment horizontal="right"/>
    </xf>
    <xf numFmtId="0" fontId="27" fillId="7" borderId="0" xfId="0" applyFont="1" applyFill="1"/>
    <xf numFmtId="0" fontId="11" fillId="7" borderId="0" xfId="0" applyFont="1" applyFill="1"/>
    <xf numFmtId="0" fontId="4" fillId="11" borderId="8" xfId="0" applyFont="1" applyFill="1" applyBorder="1"/>
    <xf numFmtId="0" fontId="0" fillId="11" borderId="9" xfId="0" applyFill="1" applyBorder="1"/>
    <xf numFmtId="0" fontId="0" fillId="11" borderId="13" xfId="0" applyFill="1" applyBorder="1"/>
    <xf numFmtId="0" fontId="4" fillId="11" borderId="1" xfId="0" applyFont="1" applyFill="1" applyBorder="1" applyAlignment="1">
      <alignment horizontal="right"/>
    </xf>
    <xf numFmtId="0" fontId="4" fillId="11" borderId="3" xfId="0" applyFont="1" applyFill="1" applyBorder="1"/>
    <xf numFmtId="2" fontId="4" fillId="8" borderId="4" xfId="0" applyNumberFormat="1" applyFont="1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58" fillId="7" borderId="0" xfId="0" applyFont="1" applyFill="1"/>
    <xf numFmtId="0" fontId="59" fillId="4" borderId="0" xfId="0" applyFont="1" applyFill="1"/>
    <xf numFmtId="0" fontId="55" fillId="6" borderId="0" xfId="0" applyFont="1" applyFill="1"/>
    <xf numFmtId="0" fontId="11" fillId="6" borderId="0" xfId="0" applyFont="1" applyFill="1"/>
    <xf numFmtId="0" fontId="51" fillId="6" borderId="0" xfId="0" applyFont="1" applyFill="1"/>
    <xf numFmtId="0" fontId="7" fillId="7" borderId="0" xfId="0" applyFont="1" applyFill="1" applyAlignment="1">
      <alignment vertical="center"/>
    </xf>
    <xf numFmtId="0" fontId="3" fillId="7" borderId="4" xfId="0" applyFont="1" applyFill="1" applyBorder="1" applyAlignment="1">
      <alignment horizontal="right" vertical="center" wrapText="1"/>
    </xf>
    <xf numFmtId="165" fontId="0" fillId="7" borderId="4" xfId="0" applyNumberFormat="1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2" fontId="9" fillId="7" borderId="4" xfId="0" applyNumberFormat="1" applyFont="1" applyFill="1" applyBorder="1" applyAlignment="1">
      <alignment horizontal="center"/>
    </xf>
    <xf numFmtId="0" fontId="3" fillId="7" borderId="0" xfId="0" quotePrefix="1" applyFont="1" applyFill="1" applyAlignment="1">
      <alignment horizontal="center"/>
    </xf>
    <xf numFmtId="0" fontId="10" fillId="6" borderId="14" xfId="0" applyFont="1" applyFill="1" applyBorder="1"/>
    <xf numFmtId="0" fontId="3" fillId="7" borderId="5" xfId="0" applyFont="1" applyFill="1" applyBorder="1" applyAlignment="1">
      <alignment horizontal="left"/>
    </xf>
    <xf numFmtId="0" fontId="61" fillId="7" borderId="0" xfId="0" applyFont="1" applyFill="1"/>
    <xf numFmtId="0" fontId="4" fillId="7" borderId="0" xfId="0" quotePrefix="1" applyFont="1" applyFill="1"/>
    <xf numFmtId="2" fontId="3" fillId="7" borderId="7" xfId="0" applyNumberFormat="1" applyFont="1" applyFill="1" applyBorder="1" applyAlignment="1">
      <alignment horizontal="center"/>
    </xf>
    <xf numFmtId="2" fontId="3" fillId="7" borderId="4" xfId="0" applyNumberFormat="1" applyFont="1" applyFill="1" applyBorder="1" applyAlignment="1">
      <alignment horizontal="center"/>
    </xf>
    <xf numFmtId="169" fontId="0" fillId="0" borderId="15" xfId="0" applyNumberFormat="1" applyBorder="1"/>
    <xf numFmtId="166" fontId="4" fillId="11" borderId="2" xfId="0" applyNumberFormat="1" applyFont="1" applyFill="1" applyBorder="1" applyAlignment="1">
      <alignment horizontal="center"/>
    </xf>
    <xf numFmtId="0" fontId="3" fillId="7" borderId="5" xfId="0" applyFont="1" applyFill="1" applyBorder="1" applyAlignment="1">
      <alignment horizontal="right"/>
    </xf>
    <xf numFmtId="2" fontId="3" fillId="7" borderId="12" xfId="0" applyNumberFormat="1" applyFont="1" applyFill="1" applyBorder="1" applyAlignment="1">
      <alignment horizontal="center"/>
    </xf>
    <xf numFmtId="0" fontId="4" fillId="7" borderId="4" xfId="0" applyFont="1" applyFill="1" applyBorder="1" applyAlignment="1">
      <alignment horizontal="right"/>
    </xf>
    <xf numFmtId="166" fontId="4" fillId="7" borderId="7" xfId="0" applyNumberFormat="1" applyFont="1" applyFill="1" applyBorder="1"/>
    <xf numFmtId="0" fontId="0" fillId="12" borderId="4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12" borderId="12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165" fontId="4" fillId="7" borderId="7" xfId="1" applyNumberFormat="1" applyFont="1" applyFill="1" applyBorder="1" applyAlignment="1">
      <alignment horizontal="center"/>
    </xf>
    <xf numFmtId="2" fontId="46" fillId="7" borderId="0" xfId="2" applyNumberFormat="1" applyFill="1" applyBorder="1" applyAlignment="1" applyProtection="1">
      <alignment horizontal="left"/>
    </xf>
    <xf numFmtId="2" fontId="20" fillId="7" borderId="0" xfId="0" applyNumberFormat="1" applyFont="1" applyFill="1" applyAlignment="1">
      <alignment horizontal="left"/>
    </xf>
    <xf numFmtId="0" fontId="20" fillId="7" borderId="0" xfId="0" applyFont="1" applyFill="1" applyAlignment="1">
      <alignment horizontal="left"/>
    </xf>
    <xf numFmtId="0" fontId="51" fillId="7" borderId="0" xfId="0" applyFont="1" applyFill="1" applyAlignment="1">
      <alignment horizontal="left"/>
    </xf>
    <xf numFmtId="166" fontId="0" fillId="7" borderId="7" xfId="0" applyNumberFormat="1" applyFill="1" applyBorder="1" applyAlignment="1">
      <alignment horizontal="center"/>
    </xf>
    <xf numFmtId="166" fontId="4" fillId="8" borderId="7" xfId="0" applyNumberFormat="1" applyFont="1" applyFill="1" applyBorder="1"/>
    <xf numFmtId="166" fontId="3" fillId="7" borderId="7" xfId="0" applyNumberFormat="1" applyFont="1" applyFill="1" applyBorder="1" applyAlignment="1">
      <alignment horizontal="center"/>
    </xf>
    <xf numFmtId="166" fontId="4" fillId="8" borderId="7" xfId="0" applyNumberFormat="1" applyFont="1" applyFill="1" applyBorder="1" applyAlignment="1">
      <alignment horizontal="center"/>
    </xf>
    <xf numFmtId="0" fontId="3" fillId="6" borderId="0" xfId="0" quotePrefix="1" applyFont="1" applyFill="1"/>
    <xf numFmtId="0" fontId="63" fillId="6" borderId="0" xfId="2" applyFont="1" applyFill="1" applyAlignment="1" applyProtection="1"/>
    <xf numFmtId="0" fontId="63" fillId="7" borderId="0" xfId="2" applyFont="1" applyFill="1" applyAlignment="1" applyProtection="1"/>
    <xf numFmtId="0" fontId="4" fillId="6" borderId="0" xfId="0" applyFont="1" applyFill="1"/>
    <xf numFmtId="0" fontId="4" fillId="13" borderId="5" xfId="0" applyFont="1" applyFill="1" applyBorder="1"/>
    <xf numFmtId="0" fontId="0" fillId="13" borderId="6" xfId="0" applyFill="1" applyBorder="1"/>
    <xf numFmtId="9" fontId="4" fillId="13" borderId="7" xfId="1" applyFont="1" applyFill="1" applyBorder="1" applyAlignment="1">
      <alignment horizontal="center"/>
    </xf>
    <xf numFmtId="0" fontId="4" fillId="13" borderId="5" xfId="0" applyFont="1" applyFill="1" applyBorder="1" applyAlignment="1">
      <alignment horizontal="left"/>
    </xf>
    <xf numFmtId="9" fontId="4" fillId="13" borderId="6" xfId="1" applyFont="1" applyFill="1" applyBorder="1" applyAlignment="1">
      <alignment horizontal="left"/>
    </xf>
    <xf numFmtId="9" fontId="4" fillId="13" borderId="7" xfId="1" applyFont="1" applyFill="1" applyBorder="1" applyAlignment="1">
      <alignment horizontal="left"/>
    </xf>
    <xf numFmtId="0" fontId="4" fillId="13" borderId="1" xfId="0" applyFont="1" applyFill="1" applyBorder="1"/>
    <xf numFmtId="0" fontId="0" fillId="13" borderId="2" xfId="0" applyFill="1" applyBorder="1"/>
    <xf numFmtId="9" fontId="4" fillId="13" borderId="2" xfId="1" applyFont="1" applyFill="1" applyBorder="1" applyAlignment="1">
      <alignment horizontal="left"/>
    </xf>
    <xf numFmtId="9" fontId="4" fillId="13" borderId="3" xfId="1" applyFont="1" applyFill="1" applyBorder="1" applyAlignment="1">
      <alignment horizontal="left"/>
    </xf>
    <xf numFmtId="0" fontId="7" fillId="13" borderId="5" xfId="0" applyFont="1" applyFill="1" applyBorder="1"/>
    <xf numFmtId="9" fontId="4" fillId="13" borderId="6" xfId="1" applyFont="1" applyFill="1" applyBorder="1" applyAlignment="1">
      <alignment horizontal="center"/>
    </xf>
    <xf numFmtId="9" fontId="4" fillId="13" borderId="2" xfId="1" applyFont="1" applyFill="1" applyBorder="1" applyAlignment="1">
      <alignment horizontal="center"/>
    </xf>
    <xf numFmtId="9" fontId="4" fillId="13" borderId="3" xfId="1" applyFont="1" applyFill="1" applyBorder="1" applyAlignment="1">
      <alignment horizontal="center"/>
    </xf>
    <xf numFmtId="0" fontId="4" fillId="13" borderId="2" xfId="0" applyFont="1" applyFill="1" applyBorder="1"/>
    <xf numFmtId="0" fontId="4" fillId="13" borderId="0" xfId="0" applyFont="1" applyFill="1"/>
    <xf numFmtId="0" fontId="0" fillId="13" borderId="0" xfId="0" applyFill="1"/>
    <xf numFmtId="9" fontId="4" fillId="13" borderId="0" xfId="1" applyFont="1" applyFill="1" applyAlignment="1">
      <alignment horizontal="center"/>
    </xf>
    <xf numFmtId="0" fontId="38" fillId="6" borderId="0" xfId="0" applyFont="1" applyFill="1"/>
    <xf numFmtId="0" fontId="21" fillId="6" borderId="0" xfId="0" applyFont="1" applyFill="1"/>
    <xf numFmtId="0" fontId="64" fillId="7" borderId="0" xfId="0" applyFont="1" applyFill="1"/>
    <xf numFmtId="0" fontId="21" fillId="7" borderId="0" xfId="0" applyFont="1" applyFill="1"/>
    <xf numFmtId="0" fontId="7" fillId="4" borderId="0" xfId="0" applyFont="1" applyFill="1" applyAlignment="1">
      <alignment horizontal="center"/>
    </xf>
    <xf numFmtId="0" fontId="38" fillId="7" borderId="0" xfId="0" applyFont="1" applyFill="1" applyAlignment="1">
      <alignment horizontal="center"/>
    </xf>
    <xf numFmtId="0" fontId="7" fillId="7" borderId="0" xfId="0" applyFont="1" applyFill="1" applyAlignment="1">
      <alignment horizontal="center"/>
    </xf>
    <xf numFmtId="0" fontId="3" fillId="7" borderId="5" xfId="0" applyFont="1" applyFill="1" applyBorder="1" applyAlignment="1">
      <alignment horizontal="right"/>
    </xf>
    <xf numFmtId="0" fontId="3" fillId="7" borderId="6" xfId="0" applyFont="1" applyFill="1" applyBorder="1" applyAlignment="1">
      <alignment horizontal="right"/>
    </xf>
    <xf numFmtId="0" fontId="4" fillId="7" borderId="5" xfId="0" applyFont="1" applyFill="1" applyBorder="1" applyAlignment="1">
      <alignment horizontal="right"/>
    </xf>
    <xf numFmtId="0" fontId="4" fillId="7" borderId="6" xfId="0" applyFont="1" applyFill="1" applyBorder="1" applyAlignment="1">
      <alignment horizontal="right"/>
    </xf>
    <xf numFmtId="0" fontId="4" fillId="6" borderId="4" xfId="0" applyFont="1" applyFill="1" applyBorder="1" applyAlignment="1">
      <alignment horizontal="center"/>
    </xf>
    <xf numFmtId="0" fontId="0" fillId="7" borderId="5" xfId="0" applyFill="1" applyBorder="1" applyAlignment="1">
      <alignment horizontal="right"/>
    </xf>
    <xf numFmtId="0" fontId="0" fillId="7" borderId="6" xfId="0" applyFill="1" applyBorder="1" applyAlignment="1">
      <alignment horizontal="right"/>
    </xf>
    <xf numFmtId="0" fontId="3" fillId="7" borderId="4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0" fillId="12" borderId="5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4" fillId="9" borderId="5" xfId="0" applyFont="1" applyFill="1" applyBorder="1" applyAlignment="1">
      <alignment horizontal="center"/>
    </xf>
    <xf numFmtId="0" fontId="4" fillId="9" borderId="6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10" fillId="7" borderId="8" xfId="0" applyFont="1" applyFill="1" applyBorder="1" applyAlignment="1">
      <alignment horizontal="left"/>
    </xf>
    <xf numFmtId="0" fontId="10" fillId="7" borderId="13" xfId="0" applyFont="1" applyFill="1" applyBorder="1" applyAlignment="1">
      <alignment horizontal="left"/>
    </xf>
    <xf numFmtId="0" fontId="45" fillId="7" borderId="0" xfId="0" applyFont="1" applyFill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38" fillId="6" borderId="5" xfId="0" applyFont="1" applyFill="1" applyBorder="1" applyAlignment="1">
      <alignment horizontal="center"/>
    </xf>
    <xf numFmtId="0" fontId="38" fillId="6" borderId="6" xfId="0" applyFont="1" applyFill="1" applyBorder="1" applyAlignment="1">
      <alignment horizontal="center"/>
    </xf>
    <xf numFmtId="0" fontId="38" fillId="6" borderId="7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10" fillId="6" borderId="14" xfId="0" applyFont="1" applyFill="1" applyBorder="1" applyAlignment="1">
      <alignment horizontal="center"/>
    </xf>
    <xf numFmtId="0" fontId="10" fillId="6" borderId="0" xfId="0" applyFont="1" applyFill="1" applyAlignment="1">
      <alignment horizontal="center"/>
    </xf>
    <xf numFmtId="0" fontId="10" fillId="6" borderId="15" xfId="0" applyFont="1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2" fontId="7" fillId="6" borderId="5" xfId="0" applyNumberFormat="1" applyFont="1" applyFill="1" applyBorder="1" applyAlignment="1">
      <alignment horizontal="center"/>
    </xf>
    <xf numFmtId="2" fontId="7" fillId="6" borderId="6" xfId="0" applyNumberFormat="1" applyFont="1" applyFill="1" applyBorder="1" applyAlignment="1">
      <alignment horizontal="center"/>
    </xf>
    <xf numFmtId="2" fontId="7" fillId="6" borderId="7" xfId="0" applyNumberFormat="1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13" xfId="0" applyFont="1" applyFill="1" applyBorder="1" applyAlignment="1">
      <alignment horizontal="center"/>
    </xf>
    <xf numFmtId="0" fontId="24" fillId="6" borderId="14" xfId="0" applyFont="1" applyFill="1" applyBorder="1" applyAlignment="1">
      <alignment horizontal="center"/>
    </xf>
    <xf numFmtId="0" fontId="24" fillId="6" borderId="0" xfId="0" applyFont="1" applyFill="1" applyAlignment="1">
      <alignment horizontal="center"/>
    </xf>
    <xf numFmtId="0" fontId="24" fillId="6" borderId="15" xfId="0" applyFont="1" applyFill="1" applyBorder="1" applyAlignment="1">
      <alignment horizontal="center"/>
    </xf>
    <xf numFmtId="0" fontId="45" fillId="6" borderId="14" xfId="0" applyFont="1" applyFill="1" applyBorder="1" applyAlignment="1">
      <alignment horizontal="center"/>
    </xf>
    <xf numFmtId="0" fontId="45" fillId="6" borderId="0" xfId="0" applyFont="1" applyFill="1" applyAlignment="1">
      <alignment horizontal="center"/>
    </xf>
    <xf numFmtId="0" fontId="45" fillId="6" borderId="15" xfId="0" applyFont="1" applyFill="1" applyBorder="1" applyAlignment="1">
      <alignment horizontal="center"/>
    </xf>
    <xf numFmtId="0" fontId="45" fillId="6" borderId="1" xfId="0" applyFont="1" applyFill="1" applyBorder="1" applyAlignment="1">
      <alignment horizontal="center"/>
    </xf>
    <xf numFmtId="0" fontId="45" fillId="6" borderId="2" xfId="0" applyFont="1" applyFill="1" applyBorder="1" applyAlignment="1">
      <alignment horizontal="center"/>
    </xf>
    <xf numFmtId="0" fontId="45" fillId="6" borderId="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1" fillId="4" borderId="0" xfId="0" applyFont="1" applyFill="1"/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Médianes</a:t>
            </a:r>
          </a:p>
        </c:rich>
      </c:tx>
      <c:layout>
        <c:manualLayout>
          <c:xMode val="edge"/>
          <c:yMode val="edge"/>
          <c:x val="0.41750637012204073"/>
          <c:y val="3.9274924471299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95545657015667E-2"/>
          <c:y val="0.21752297949363242"/>
          <c:w val="0.86414253897550164"/>
          <c:h val="0.6374631760160615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1"/>
            <c:plus>
              <c:numRef>
                <c:f>'ANOVA 1 dim - 3 groupes indépts'!$AY$10:$AY$12</c:f>
              </c:numRef>
            </c:plus>
            <c:minus>
              <c:numRef>
                <c:f>'ANOVA 1 dim - 3 groupes indépts'!$AX$10:$AX$12</c:f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- 3 groupes indépts'!$AA$10:$AA$12</c:f>
              <c:strCache>
                <c:ptCount val="3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</c:strCache>
            </c:strRef>
          </c:cat>
          <c:val>
            <c:numRef>
              <c:f>'ANOVA 1 dim - 3 groupes indépts'!$AC$10:$AC$12</c:f>
              <c:numCache>
                <c:formatCode>General</c:formatCode>
                <c:ptCount val="3"/>
                <c:pt idx="0">
                  <c:v>1.5</c:v>
                </c:pt>
                <c:pt idx="1">
                  <c:v>1</c:v>
                </c:pt>
                <c:pt idx="2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5B-4F5E-928F-E2CA30655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224256"/>
        <c:axId val="82225792"/>
      </c:barChart>
      <c:catAx>
        <c:axId val="8222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2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257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224256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Moyennes et IC à 95%</a:t>
            </a:r>
          </a:p>
        </c:rich>
      </c:tx>
      <c:layout>
        <c:manualLayout>
          <c:xMode val="edge"/>
          <c:yMode val="edge"/>
          <c:x val="0.30112417372641553"/>
          <c:y val="3.95136778115502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85415696845892"/>
          <c:y val="0.23100303951367784"/>
          <c:w val="0.84494544269501737"/>
          <c:h val="0.5957446808510635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'ANOVA 1 dim - 3 groupes indépts'!$AH$10:$AH$12</c:f>
                <c:numCache>
                  <c:formatCode>General</c:formatCode>
                  <c:ptCount val="3"/>
                  <c:pt idx="0">
                    <c:v>0.95537508126061155</c:v>
                  </c:pt>
                  <c:pt idx="1">
                    <c:v>0.82073815014967533</c:v>
                  </c:pt>
                  <c:pt idx="2">
                    <c:v>0.83821036641017987</c:v>
                  </c:pt>
                </c:numCache>
              </c:numRef>
            </c:plus>
            <c:minus>
              <c:numRef>
                <c:f>'ANOVA 1 dim - 3 groupes indépts'!$AH$10:$AH$12</c:f>
                <c:numCache>
                  <c:formatCode>General</c:formatCode>
                  <c:ptCount val="3"/>
                  <c:pt idx="0">
                    <c:v>0.95537508126061155</c:v>
                  </c:pt>
                  <c:pt idx="1">
                    <c:v>0.82073815014967533</c:v>
                  </c:pt>
                  <c:pt idx="2">
                    <c:v>0.83821036641017987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- 3 groupes indépts'!$AA$10:$AA$12</c:f>
              <c:strCache>
                <c:ptCount val="3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</c:strCache>
            </c:strRef>
          </c:cat>
          <c:val>
            <c:numRef>
              <c:f>'ANOVA 1 dim - 3 groupes indépts'!$AB$10:$AB$12</c:f>
              <c:numCache>
                <c:formatCode>0.000</c:formatCode>
                <c:ptCount val="3"/>
                <c:pt idx="0" formatCode="General">
                  <c:v>2.4583333333333335</c:v>
                </c:pt>
                <c:pt idx="1">
                  <c:v>1.7083333333333333</c:v>
                </c:pt>
                <c:pt idx="2">
                  <c:v>2.0416666666666665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1-4685-9262-0479238BB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328448"/>
        <c:axId val="88334336"/>
      </c:barChart>
      <c:catAx>
        <c:axId val="8832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33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3343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328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Médianes</a:t>
            </a:r>
          </a:p>
        </c:rich>
      </c:tx>
      <c:layout>
        <c:manualLayout>
          <c:xMode val="edge"/>
          <c:yMode val="edge"/>
          <c:x val="0.44434429344022031"/>
          <c:y val="4.67031049310326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179981878247"/>
          <c:y val="0.20000046188873571"/>
          <c:w val="0.86274624526910815"/>
          <c:h val="0.6675691092772627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1"/>
            <c:plus>
              <c:numRef>
                <c:f>'ANOVA 1 dim - 4 groupes indépts'!$BH$15:$BH$18</c:f>
              </c:numRef>
            </c:plus>
            <c:minus>
              <c:numRef>
                <c:f>'ANOVA 1 dim - 4 groupes indépts'!$BG$15:$BG$18</c:f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- 4 groupes indépts'!$AH$15:$AH$18</c:f>
              <c:strCache>
                <c:ptCount val="4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</c:strCache>
            </c:strRef>
          </c:cat>
          <c:val>
            <c:numRef>
              <c:f>'ANOVA 1 dim - 4 groupes indépts'!$AJ$15:$AJ$18</c:f>
              <c:numCache>
                <c:formatCode>General</c:formatCode>
                <c:ptCount val="4"/>
                <c:pt idx="0">
                  <c:v>14</c:v>
                </c:pt>
                <c:pt idx="1">
                  <c:v>13</c:v>
                </c:pt>
                <c:pt idx="2">
                  <c:v>15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C1-446E-B1BD-695AD0C6E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736896"/>
        <c:axId val="88738432"/>
      </c:barChart>
      <c:catAx>
        <c:axId val="8873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7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738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736896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Moyennes et I.C. à 95%</a:t>
            </a:r>
          </a:p>
        </c:rich>
      </c:tx>
      <c:layout>
        <c:manualLayout>
          <c:xMode val="edge"/>
          <c:yMode val="edge"/>
          <c:x val="0.33054503043212774"/>
          <c:y val="3.80435161194340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97108635022089"/>
          <c:y val="0.22554370270807286"/>
          <c:w val="0.84728314762665657"/>
          <c:h val="0.616848439936540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'ANOVA 1 dim - 4 groupes indépts'!$AO$15:$AO$18</c:f>
                <c:numCache>
                  <c:formatCode>General</c:formatCode>
                  <c:ptCount val="4"/>
                  <c:pt idx="0">
                    <c:v>1.7694112937727666</c:v>
                  </c:pt>
                  <c:pt idx="1">
                    <c:v>1.5643128938712869</c:v>
                  </c:pt>
                  <c:pt idx="2">
                    <c:v>2.2921635206595066</c:v>
                  </c:pt>
                  <c:pt idx="3">
                    <c:v>1.5643128938712914</c:v>
                  </c:pt>
                </c:numCache>
              </c:numRef>
            </c:plus>
            <c:minus>
              <c:numRef>
                <c:f>'ANOVA 1 dim - 4 groupes indépts'!$AO$15:$AO$18</c:f>
                <c:numCache>
                  <c:formatCode>General</c:formatCode>
                  <c:ptCount val="4"/>
                  <c:pt idx="0">
                    <c:v>1.7694112937727666</c:v>
                  </c:pt>
                  <c:pt idx="1">
                    <c:v>1.5643128938712869</c:v>
                  </c:pt>
                  <c:pt idx="2">
                    <c:v>2.2921635206595066</c:v>
                  </c:pt>
                  <c:pt idx="3">
                    <c:v>1.5643128938712914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- 4 groupes indépts'!$AH$15:$AH$18</c:f>
              <c:strCache>
                <c:ptCount val="4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</c:strCache>
            </c:strRef>
          </c:cat>
          <c:val>
            <c:numRef>
              <c:f>'ANOVA 1 dim - 4 groupes indépts'!$AI$15:$AI$18</c:f>
              <c:numCache>
                <c:formatCode>0.00</c:formatCode>
                <c:ptCount val="4"/>
                <c:pt idx="0">
                  <c:v>13.857142857142858</c:v>
                </c:pt>
                <c:pt idx="1">
                  <c:v>12.714285714285714</c:v>
                </c:pt>
                <c:pt idx="2">
                  <c:v>14.428571428571429</c:v>
                </c:pt>
                <c:pt idx="3">
                  <c:v>10.714285714285714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2-4DA1-87BD-3903796A8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758528"/>
        <c:axId val="88780800"/>
      </c:barChart>
      <c:catAx>
        <c:axId val="8875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7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7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7585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Médianes</a:t>
            </a:r>
          </a:p>
        </c:rich>
      </c:tx>
      <c:layout>
        <c:manualLayout>
          <c:xMode val="edge"/>
          <c:yMode val="edge"/>
          <c:x val="0.44427630676091018"/>
          <c:y val="3.78378567040822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924783121631568E-2"/>
          <c:y val="0.19459504399985089"/>
          <c:w val="0.86451658293251088"/>
          <c:h val="0.67297452716615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1"/>
            <c:plus>
              <c:numRef>
                <c:f>'ANOVA 1 dim - 5 groupes indépts'!$BL$15:$BL$19</c:f>
              </c:numRef>
            </c:plus>
            <c:minus>
              <c:numRef>
                <c:f>'ANOVA 1 dim - 5 groupes indépts'!$BK$15:$BK$19</c:f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- 5 groupes indépts'!$AN$15:$AN$19</c:f>
              <c:strCache>
                <c:ptCount val="5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</c:strCache>
            </c:strRef>
          </c:cat>
          <c:val>
            <c:numRef>
              <c:f>'ANOVA 1 dim - 5 groupes indépts'!$AP$15:$AP$19</c:f>
              <c:numCache>
                <c:formatCode>General</c:formatCode>
                <c:ptCount val="5"/>
                <c:pt idx="0">
                  <c:v>11.5</c:v>
                </c:pt>
                <c:pt idx="1">
                  <c:v>12.5</c:v>
                </c:pt>
                <c:pt idx="2">
                  <c:v>10.5</c:v>
                </c:pt>
                <c:pt idx="3">
                  <c:v>8.5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5D-43E5-B2EF-4C7AFA78F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43392"/>
        <c:axId val="88844928"/>
      </c:barChart>
      <c:catAx>
        <c:axId val="8884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84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844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843392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Moyennes et I.C. à 95%</a:t>
            </a:r>
          </a:p>
        </c:rich>
      </c:tx>
      <c:layout>
        <c:manualLayout>
          <c:xMode val="edge"/>
          <c:yMode val="edge"/>
          <c:x val="0.32334097820558227"/>
          <c:y val="3.75336717498968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78388711170733"/>
          <c:y val="0.19303031185661226"/>
          <c:w val="0.86081505456055363"/>
          <c:h val="0.6541582790696306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'ANOVA 1 dim - 5 groupes indépts'!$AU$15:$AU$19</c:f>
                <c:numCache>
                  <c:formatCode>General</c:formatCode>
                  <c:ptCount val="5"/>
                  <c:pt idx="0">
                    <c:v>1.5333333333333354</c:v>
                  </c:pt>
                  <c:pt idx="1">
                    <c:v>1.7228690541587264</c:v>
                  </c:pt>
                  <c:pt idx="2">
                    <c:v>2.5885645958072336</c:v>
                  </c:pt>
                  <c:pt idx="3">
                    <c:v>1.3821279889278615</c:v>
                  </c:pt>
                  <c:pt idx="4">
                    <c:v>0.96976514911830125</c:v>
                  </c:pt>
                </c:numCache>
              </c:numRef>
            </c:plus>
            <c:minus>
              <c:numRef>
                <c:f>'ANOVA 1 dim - 5 groupes indépts'!$AU$15:$AU$19</c:f>
                <c:numCache>
                  <c:formatCode>General</c:formatCode>
                  <c:ptCount val="5"/>
                  <c:pt idx="0">
                    <c:v>1.5333333333333354</c:v>
                  </c:pt>
                  <c:pt idx="1">
                    <c:v>1.7228690541587264</c:v>
                  </c:pt>
                  <c:pt idx="2">
                    <c:v>2.5885645958072336</c:v>
                  </c:pt>
                  <c:pt idx="3">
                    <c:v>1.3821279889278615</c:v>
                  </c:pt>
                  <c:pt idx="4">
                    <c:v>0.96976514911830125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'ANOVA 1 dim - 5 groupes indépts'!$AN$15:$AN$19</c:f>
              <c:strCache>
                <c:ptCount val="5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</c:strCache>
            </c:strRef>
          </c:cat>
          <c:val>
            <c:numRef>
              <c:f>'ANOVA 1 dim - 5 groupes indépts'!$AO$15:$AO$19</c:f>
              <c:numCache>
                <c:formatCode>0.00</c:formatCode>
                <c:ptCount val="5"/>
                <c:pt idx="0">
                  <c:v>11.666666666666666</c:v>
                </c:pt>
                <c:pt idx="1">
                  <c:v>12.166666666666666</c:v>
                </c:pt>
                <c:pt idx="2">
                  <c:v>11</c:v>
                </c:pt>
                <c:pt idx="3">
                  <c:v>8.8333333333333339</c:v>
                </c:pt>
                <c:pt idx="4">
                  <c:v>8.6666666666666661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6D-4146-BDD5-6C4127DBF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197120"/>
        <c:axId val="124203008"/>
      </c:barChart>
      <c:catAx>
        <c:axId val="12419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420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03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41971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7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10.gi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9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7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7.png"/><Relationship Id="rId5" Type="http://schemas.openxmlformats.org/officeDocument/2006/relationships/hyperlink" Target="http://www.r-project.org/" TargetMode="External"/><Relationship Id="rId4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image" Target="../media/image3.png"/><Relationship Id="rId5" Type="http://schemas.openxmlformats.org/officeDocument/2006/relationships/hyperlink" Target="http://www.anastats.fr/" TargetMode="External"/><Relationship Id="rId4" Type="http://schemas.openxmlformats.org/officeDocument/2006/relationships/image" Target="../media/image7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image" Target="../media/image3.png"/><Relationship Id="rId5" Type="http://schemas.openxmlformats.org/officeDocument/2006/relationships/hyperlink" Target="http://www.anastats.fr/" TargetMode="External"/><Relationship Id="rId4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4.gi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7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4.gif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png"/><Relationship Id="rId1" Type="http://schemas.openxmlformats.org/officeDocument/2006/relationships/hyperlink" Target="http://www.r-project.org/" TargetMode="External"/><Relationship Id="rId5" Type="http://schemas.openxmlformats.org/officeDocument/2006/relationships/image" Target="../media/image9.png"/><Relationship Id="rId4" Type="http://schemas.openxmlformats.org/officeDocument/2006/relationships/hyperlink" Target="http://www.anastats.f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60960</xdr:rowOff>
    </xdr:from>
    <xdr:to>
      <xdr:col>4</xdr:col>
      <xdr:colOff>653799</xdr:colOff>
      <xdr:row>2</xdr:row>
      <xdr:rowOff>106681</xdr:rowOff>
    </xdr:to>
    <xdr:pic>
      <xdr:nvPicPr>
        <xdr:cNvPr id="3" name="Image 2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84020" y="60960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1</xdr:col>
      <xdr:colOff>29263</xdr:colOff>
      <xdr:row>170</xdr:row>
      <xdr:rowOff>29859</xdr:rowOff>
    </xdr:from>
    <xdr:to>
      <xdr:col>4</xdr:col>
      <xdr:colOff>617483</xdr:colOff>
      <xdr:row>179</xdr:row>
      <xdr:rowOff>64692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5B54C2B-77C0-AD5B-32C8-9498AE1876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9281" t="25760" r="60413" b="42737"/>
        <a:stretch/>
      </xdr:blipFill>
      <xdr:spPr>
        <a:xfrm>
          <a:off x="489091" y="27757462"/>
          <a:ext cx="2539202" cy="15128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15</xdr:row>
      <xdr:rowOff>30480</xdr:rowOff>
    </xdr:from>
    <xdr:to>
      <xdr:col>0</xdr:col>
      <xdr:colOff>358140</xdr:colOff>
      <xdr:row>15</xdr:row>
      <xdr:rowOff>251460</xdr:rowOff>
    </xdr:to>
    <xdr:pic>
      <xdr:nvPicPr>
        <xdr:cNvPr id="16389" name="Picture 5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5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340" y="2385060"/>
          <a:ext cx="304800" cy="2209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30479</xdr:colOff>
      <xdr:row>0</xdr:row>
      <xdr:rowOff>38100</xdr:rowOff>
    </xdr:from>
    <xdr:to>
      <xdr:col>1</xdr:col>
      <xdr:colOff>539620</xdr:colOff>
      <xdr:row>1</xdr:row>
      <xdr:rowOff>15240</xdr:rowOff>
    </xdr:to>
    <xdr:pic>
      <xdr:nvPicPr>
        <xdr:cNvPr id="5" name="Image 4" descr="Logo-A1-peti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479" y="38100"/>
          <a:ext cx="913001" cy="22098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121920</xdr:rowOff>
    </xdr:from>
    <xdr:to>
      <xdr:col>2</xdr:col>
      <xdr:colOff>304542</xdr:colOff>
      <xdr:row>2</xdr:row>
      <xdr:rowOff>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121920"/>
          <a:ext cx="1127502" cy="2286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0</xdr:row>
      <xdr:rowOff>175259</xdr:rowOff>
    </xdr:from>
    <xdr:to>
      <xdr:col>9</xdr:col>
      <xdr:colOff>350520</xdr:colOff>
      <xdr:row>2</xdr:row>
      <xdr:rowOff>78866</xdr:rowOff>
    </xdr:to>
    <xdr:pic>
      <xdr:nvPicPr>
        <xdr:cNvPr id="3" name="Picture 4" descr="Logo-R_transparent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111240" y="175259"/>
          <a:ext cx="350520" cy="254127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71718</xdr:colOff>
      <xdr:row>13</xdr:row>
      <xdr:rowOff>115198</xdr:rowOff>
    </xdr:from>
    <xdr:to>
      <xdr:col>29</xdr:col>
      <xdr:colOff>183329</xdr:colOff>
      <xdr:row>30</xdr:row>
      <xdr:rowOff>26894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D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29</xdr:col>
      <xdr:colOff>179295</xdr:colOff>
      <xdr:row>13</xdr:row>
      <xdr:rowOff>116542</xdr:rowOff>
    </xdr:from>
    <xdr:to>
      <xdr:col>33</xdr:col>
      <xdr:colOff>240255</xdr:colOff>
      <xdr:row>30</xdr:row>
      <xdr:rowOff>26894</xdr:rowOff>
    </xdr:to>
    <xdr:graphicFrame macro="">
      <xdr:nvGraphicFramePr>
        <xdr:cNvPr id="1031" name="Chart 7">
          <a:extLst>
            <a:ext uri="{FF2B5EF4-FFF2-40B4-BE49-F238E27FC236}">
              <a16:creationId xmlns:a16="http://schemas.microsoft.com/office/drawing/2014/main" id="{00000000-0008-0000-0D00-00000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0</xdr:col>
      <xdr:colOff>53790</xdr:colOff>
      <xdr:row>0</xdr:row>
      <xdr:rowOff>44825</xdr:rowOff>
    </xdr:from>
    <xdr:to>
      <xdr:col>1</xdr:col>
      <xdr:colOff>185620</xdr:colOff>
      <xdr:row>1</xdr:row>
      <xdr:rowOff>61172</xdr:rowOff>
    </xdr:to>
    <xdr:pic>
      <xdr:nvPicPr>
        <xdr:cNvPr id="6" name="Image 5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3790" y="44825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36</xdr:col>
      <xdr:colOff>532951</xdr:colOff>
      <xdr:row>60</xdr:row>
      <xdr:rowOff>131781</xdr:rowOff>
    </xdr:from>
    <xdr:to>
      <xdr:col>36</xdr:col>
      <xdr:colOff>837751</xdr:colOff>
      <xdr:row>62</xdr:row>
      <xdr:rowOff>42582</xdr:rowOff>
    </xdr:to>
    <xdr:pic>
      <xdr:nvPicPr>
        <xdr:cNvPr id="2" name="Picture 10" descr="Logo-R_transparent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6616906-F367-3190-B4E0-0735A5FE8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1761245" y="10172252"/>
          <a:ext cx="304800" cy="224565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30480</xdr:colOff>
      <xdr:row>19</xdr:row>
      <xdr:rowOff>91439</xdr:rowOff>
    </xdr:from>
    <xdr:to>
      <xdr:col>38</xdr:col>
      <xdr:colOff>7620</xdr:colOff>
      <xdr:row>36</xdr:row>
      <xdr:rowOff>26894</xdr:rowOff>
    </xdr:to>
    <xdr:graphicFrame macro="">
      <xdr:nvGraphicFramePr>
        <xdr:cNvPr id="2050" name="Chart 2">
          <a:extLst>
            <a:ext uri="{FF2B5EF4-FFF2-40B4-BE49-F238E27FC236}">
              <a16:creationId xmlns:a16="http://schemas.microsoft.com/office/drawing/2014/main" id="{00000000-0008-0000-0F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38</xdr:col>
      <xdr:colOff>266700</xdr:colOff>
      <xdr:row>19</xdr:row>
      <xdr:rowOff>91440</xdr:rowOff>
    </xdr:from>
    <xdr:to>
      <xdr:col>42</xdr:col>
      <xdr:colOff>594360</xdr:colOff>
      <xdr:row>36</xdr:row>
      <xdr:rowOff>45720</xdr:rowOff>
    </xdr:to>
    <xdr:graphicFrame macro="">
      <xdr:nvGraphicFramePr>
        <xdr:cNvPr id="2051" name="Chart 3">
          <a:extLst>
            <a:ext uri="{FF2B5EF4-FFF2-40B4-BE49-F238E27FC236}">
              <a16:creationId xmlns:a16="http://schemas.microsoft.com/office/drawing/2014/main" id="{00000000-0008-0000-0F00-000003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43</xdr:col>
      <xdr:colOff>602877</xdr:colOff>
      <xdr:row>65</xdr:row>
      <xdr:rowOff>16136</xdr:rowOff>
    </xdr:from>
    <xdr:to>
      <xdr:col>43</xdr:col>
      <xdr:colOff>907677</xdr:colOff>
      <xdr:row>66</xdr:row>
      <xdr:rowOff>38997</xdr:rowOff>
    </xdr:to>
    <xdr:pic>
      <xdr:nvPicPr>
        <xdr:cNvPr id="2054" name="Picture 6" descr="Logo-R_transparent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F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746006" y="10962042"/>
          <a:ext cx="304800" cy="22008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53790</xdr:colOff>
      <xdr:row>1</xdr:row>
      <xdr:rowOff>80679</xdr:rowOff>
    </xdr:from>
    <xdr:to>
      <xdr:col>1</xdr:col>
      <xdr:colOff>185620</xdr:colOff>
      <xdr:row>2</xdr:row>
      <xdr:rowOff>88060</xdr:rowOff>
    </xdr:to>
    <xdr:pic>
      <xdr:nvPicPr>
        <xdr:cNvPr id="5" name="Image 4" descr="A1 grand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3790" y="80679"/>
          <a:ext cx="920724" cy="18667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20</xdr:row>
      <xdr:rowOff>99060</xdr:rowOff>
    </xdr:from>
    <xdr:to>
      <xdr:col>44</xdr:col>
      <xdr:colOff>7620</xdr:colOff>
      <xdr:row>37</xdr:row>
      <xdr:rowOff>107576</xdr:rowOff>
    </xdr:to>
    <xdr:graphicFrame macro="">
      <xdr:nvGraphicFramePr>
        <xdr:cNvPr id="3074" name="Chart 2">
          <a:extLst>
            <a:ext uri="{FF2B5EF4-FFF2-40B4-BE49-F238E27FC236}">
              <a16:creationId xmlns:a16="http://schemas.microsoft.com/office/drawing/2014/main" id="{00000000-0008-0000-1000-000002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44</xdr:col>
      <xdr:colOff>137160</xdr:colOff>
      <xdr:row>20</xdr:row>
      <xdr:rowOff>106680</xdr:rowOff>
    </xdr:from>
    <xdr:to>
      <xdr:col>48</xdr:col>
      <xdr:colOff>525780</xdr:colOff>
      <xdr:row>37</xdr:row>
      <xdr:rowOff>99060</xdr:rowOff>
    </xdr:to>
    <xdr:graphicFrame macro="">
      <xdr:nvGraphicFramePr>
        <xdr:cNvPr id="3075" name="Chart 3">
          <a:extLst>
            <a:ext uri="{FF2B5EF4-FFF2-40B4-BE49-F238E27FC236}">
              <a16:creationId xmlns:a16="http://schemas.microsoft.com/office/drawing/2014/main" id="{00000000-0008-0000-1000-000003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48</xdr:col>
      <xdr:colOff>552228</xdr:colOff>
      <xdr:row>66</xdr:row>
      <xdr:rowOff>41683</xdr:rowOff>
    </xdr:from>
    <xdr:to>
      <xdr:col>48</xdr:col>
      <xdr:colOff>857028</xdr:colOff>
      <xdr:row>67</xdr:row>
      <xdr:rowOff>64543</xdr:rowOff>
    </xdr:to>
    <xdr:pic>
      <xdr:nvPicPr>
        <xdr:cNvPr id="3077" name="Picture 5" descr="Logo-R_transparent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000-00000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789922" y="11122059"/>
          <a:ext cx="304800" cy="22008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62755</xdr:colOff>
      <xdr:row>0</xdr:row>
      <xdr:rowOff>53790</xdr:rowOff>
    </xdr:from>
    <xdr:to>
      <xdr:col>1</xdr:col>
      <xdr:colOff>320091</xdr:colOff>
      <xdr:row>1</xdr:row>
      <xdr:rowOff>70137</xdr:rowOff>
    </xdr:to>
    <xdr:pic>
      <xdr:nvPicPr>
        <xdr:cNvPr id="6" name="Image 5" descr="A1 grand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755" y="53790"/>
          <a:ext cx="920724" cy="186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365760</xdr:colOff>
      <xdr:row>0</xdr:row>
      <xdr:rowOff>38100</xdr:rowOff>
    </xdr:from>
    <xdr:to>
      <xdr:col>4</xdr:col>
      <xdr:colOff>219459</xdr:colOff>
      <xdr:row>2</xdr:row>
      <xdr:rowOff>83821</xdr:rowOff>
    </xdr:to>
    <xdr:pic>
      <xdr:nvPicPr>
        <xdr:cNvPr id="3" name="Image 2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50720" y="38100"/>
          <a:ext cx="1438659" cy="3810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922020</xdr:colOff>
      <xdr:row>0</xdr:row>
      <xdr:rowOff>68580</xdr:rowOff>
    </xdr:from>
    <xdr:to>
      <xdr:col>4</xdr:col>
      <xdr:colOff>448284</xdr:colOff>
      <xdr:row>1</xdr:row>
      <xdr:rowOff>87616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87040" y="68580"/>
          <a:ext cx="920724" cy="186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53340</xdr:rowOff>
    </xdr:from>
    <xdr:to>
      <xdr:col>1</xdr:col>
      <xdr:colOff>539724</xdr:colOff>
      <xdr:row>1</xdr:row>
      <xdr:rowOff>72376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5334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9</xdr:col>
      <xdr:colOff>353806</xdr:colOff>
      <xdr:row>21</xdr:row>
      <xdr:rowOff>91440</xdr:rowOff>
    </xdr:from>
    <xdr:to>
      <xdr:col>9</xdr:col>
      <xdr:colOff>664134</xdr:colOff>
      <xdr:row>22</xdr:row>
      <xdr:rowOff>160020</xdr:rowOff>
    </xdr:to>
    <xdr:pic>
      <xdr:nvPicPr>
        <xdr:cNvPr id="3" name="Image 2" descr="Logo-R_fondTransparen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394686" y="3627120"/>
          <a:ext cx="310328" cy="2362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487680</xdr:colOff>
      <xdr:row>36</xdr:row>
      <xdr:rowOff>30480</xdr:rowOff>
    </xdr:from>
    <xdr:to>
      <xdr:col>9</xdr:col>
      <xdr:colOff>739140</xdr:colOff>
      <xdr:row>37</xdr:row>
      <xdr:rowOff>7620</xdr:rowOff>
    </xdr:to>
    <xdr:pic>
      <xdr:nvPicPr>
        <xdr:cNvPr id="12291" name="Picture 3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3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20940" y="5265420"/>
          <a:ext cx="251460" cy="1828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53340</xdr:colOff>
      <xdr:row>0</xdr:row>
      <xdr:rowOff>45720</xdr:rowOff>
    </xdr:from>
    <xdr:to>
      <xdr:col>1</xdr:col>
      <xdr:colOff>532104</xdr:colOff>
      <xdr:row>1</xdr:row>
      <xdr:rowOff>11416</xdr:rowOff>
    </xdr:to>
    <xdr:pic>
      <xdr:nvPicPr>
        <xdr:cNvPr id="6" name="Image 5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334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1546860</xdr:colOff>
      <xdr:row>34</xdr:row>
      <xdr:rowOff>45720</xdr:rowOff>
    </xdr:from>
    <xdr:to>
      <xdr:col>12</xdr:col>
      <xdr:colOff>1798320</xdr:colOff>
      <xdr:row>35</xdr:row>
      <xdr:rowOff>53340</xdr:rowOff>
    </xdr:to>
    <xdr:pic>
      <xdr:nvPicPr>
        <xdr:cNvPr id="13314" name="Picture 2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064240" y="5562600"/>
          <a:ext cx="251460" cy="1828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38100</xdr:colOff>
      <xdr:row>0</xdr:row>
      <xdr:rowOff>53340</xdr:rowOff>
    </xdr:from>
    <xdr:to>
      <xdr:col>1</xdr:col>
      <xdr:colOff>312678</xdr:colOff>
      <xdr:row>1</xdr:row>
      <xdr:rowOff>53340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8100" y="53340"/>
          <a:ext cx="1089918" cy="22098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87630</xdr:colOff>
      <xdr:row>23</xdr:row>
      <xdr:rowOff>66675</xdr:rowOff>
    </xdr:from>
    <xdr:to>
      <xdr:col>0</xdr:col>
      <xdr:colOff>392430</xdr:colOff>
      <xdr:row>24</xdr:row>
      <xdr:rowOff>140970</xdr:rowOff>
    </xdr:to>
    <xdr:pic>
      <xdr:nvPicPr>
        <xdr:cNvPr id="14338" name="Picture 2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7630" y="4238625"/>
          <a:ext cx="304800" cy="23622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53340</xdr:colOff>
      <xdr:row>0</xdr:row>
      <xdr:rowOff>60960</xdr:rowOff>
    </xdr:from>
    <xdr:to>
      <xdr:col>1</xdr:col>
      <xdr:colOff>181584</xdr:colOff>
      <xdr:row>1</xdr:row>
      <xdr:rowOff>26656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3340" y="60960"/>
          <a:ext cx="920724" cy="186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99060</xdr:colOff>
      <xdr:row>0</xdr:row>
      <xdr:rowOff>30480</xdr:rowOff>
    </xdr:from>
    <xdr:to>
      <xdr:col>8</xdr:col>
      <xdr:colOff>480060</xdr:colOff>
      <xdr:row>1</xdr:row>
      <xdr:rowOff>94665</xdr:rowOff>
    </xdr:to>
    <xdr:pic>
      <xdr:nvPicPr>
        <xdr:cNvPr id="3" name="Image 2" descr="Logo-R_fondTransparent.gif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987540" y="30480"/>
          <a:ext cx="381000" cy="262305"/>
        </a:xfrm>
        <a:prstGeom prst="rect">
          <a:avLst/>
        </a:prstGeom>
      </xdr:spPr>
    </xdr:pic>
    <xdr:clientData/>
  </xdr:twoCellAnchor>
  <xdr:twoCellAnchor editAs="oneCell">
    <xdr:from>
      <xdr:col>0</xdr:col>
      <xdr:colOff>45720</xdr:colOff>
      <xdr:row>0</xdr:row>
      <xdr:rowOff>45720</xdr:rowOff>
    </xdr:from>
    <xdr:to>
      <xdr:col>1</xdr:col>
      <xdr:colOff>333984</xdr:colOff>
      <xdr:row>1</xdr:row>
      <xdr:rowOff>34276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572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426720</xdr:colOff>
      <xdr:row>36</xdr:row>
      <xdr:rowOff>38100</xdr:rowOff>
    </xdr:from>
    <xdr:to>
      <xdr:col>7</xdr:col>
      <xdr:colOff>731520</xdr:colOff>
      <xdr:row>37</xdr:row>
      <xdr:rowOff>83820</xdr:rowOff>
    </xdr:to>
    <xdr:pic>
      <xdr:nvPicPr>
        <xdr:cNvPr id="15364" name="Picture 4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4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95060" y="4229100"/>
          <a:ext cx="304800" cy="2209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662940</xdr:colOff>
      <xdr:row>57</xdr:row>
      <xdr:rowOff>7620</xdr:rowOff>
    </xdr:from>
    <xdr:to>
      <xdr:col>6</xdr:col>
      <xdr:colOff>586740</xdr:colOff>
      <xdr:row>87</xdr:row>
      <xdr:rowOff>152400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00000000-0008-0000-09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62940" y="7825740"/>
          <a:ext cx="5173980" cy="5173980"/>
        </a:xfrm>
        <a:prstGeom prst="rect">
          <a:avLst/>
        </a:prstGeom>
        <a:solidFill>
          <a:srgbClr val="FFFFFF"/>
        </a:solidFill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0</xdr:colOff>
      <xdr:row>0</xdr:row>
      <xdr:rowOff>30480</xdr:rowOff>
    </xdr:from>
    <xdr:to>
      <xdr:col>1</xdr:col>
      <xdr:colOff>335022</xdr:colOff>
      <xdr:row>0</xdr:row>
      <xdr:rowOff>259080</xdr:rowOff>
    </xdr:to>
    <xdr:pic>
      <xdr:nvPicPr>
        <xdr:cNvPr id="5" name="Image 4" descr="A1 grand.png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30480"/>
          <a:ext cx="1127502" cy="228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vassarstats.net/rdiff.html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cran.r-project.org/web/packages/powerAnalysis/powerAnalysis.pdf" TargetMode="External"/><Relationship Id="rId1" Type="http://schemas.openxmlformats.org/officeDocument/2006/relationships/hyperlink" Target="http://www.statmethods.net/stats/power.html" TargetMode="External"/><Relationship Id="rId6" Type="http://schemas.openxmlformats.org/officeDocument/2006/relationships/comments" Target="../comments7.xml"/><Relationship Id="rId5" Type="http://schemas.openxmlformats.org/officeDocument/2006/relationships/vmlDrawing" Target="../drawings/vmlDrawing7.vml"/><Relationship Id="rId4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hyperlink" Target="https://cran.r-project.org/web/packages/powerAnalysis/powerAnalysis.pdf" TargetMode="External"/><Relationship Id="rId1" Type="http://schemas.openxmlformats.org/officeDocument/2006/relationships/hyperlink" Target="http://www.statmethods.net/stats/power.html" TargetMode="External"/><Relationship Id="rId5" Type="http://schemas.openxmlformats.org/officeDocument/2006/relationships/comments" Target="../comments8.xml"/><Relationship Id="rId4" Type="http://schemas.openxmlformats.org/officeDocument/2006/relationships/vmlDrawing" Target="../drawings/vmlDrawing8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hyperlink" Target="https://cran.r-project.org/web/packages/powerAnalysis/powerAnalysis.pdf" TargetMode="External"/><Relationship Id="rId1" Type="http://schemas.openxmlformats.org/officeDocument/2006/relationships/hyperlink" Target="http://www.statmethods.net/stats/power.html" TargetMode="External"/><Relationship Id="rId5" Type="http://schemas.openxmlformats.org/officeDocument/2006/relationships/comments" Target="../comments9.xml"/><Relationship Id="rId4" Type="http://schemas.openxmlformats.org/officeDocument/2006/relationships/vmlDrawing" Target="../drawings/vmlDrawing9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igacalculator.com/calculators/power-sample-size-calculator.php" TargetMode="External"/><Relationship Id="rId2" Type="http://schemas.openxmlformats.org/officeDocument/2006/relationships/hyperlink" Target="https://powerandsamplesize.com/" TargetMode="External"/><Relationship Id="rId1" Type="http://schemas.openxmlformats.org/officeDocument/2006/relationships/hyperlink" Target="http://en.wikipedia.org/wiki/Effect_size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powerandsamplesize.com/Calculators/Test-1-Mean/1-Sample-Equality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biostatgv.sentiweb.fr/?module=etudes/sujets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biostatgv.sentiweb.fr/?module=etudes/sujets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hyperlink" Target="http://en.wikipedia.org/wiki/Effect_size" TargetMode="External"/><Relationship Id="rId1" Type="http://schemas.openxmlformats.org/officeDocument/2006/relationships/hyperlink" Target="http://www.statmethods.net/stats/powe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9" tint="-0.499984740745262"/>
  </sheetPr>
  <dimension ref="A1:O233"/>
  <sheetViews>
    <sheetView tabSelected="1" zoomScale="145" zoomScaleNormal="145" workbookViewId="0"/>
  </sheetViews>
  <sheetFormatPr baseColWidth="10" defaultColWidth="11.42578125" defaultRowHeight="12.75"/>
  <cols>
    <col min="1" max="1" width="6.85546875" style="62" customWidth="1"/>
    <col min="2" max="2" width="6.42578125" style="62" customWidth="1"/>
    <col min="3" max="16384" width="11.42578125" style="62"/>
  </cols>
  <sheetData>
    <row r="1" spans="1:1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5" ht="15">
      <c r="A4" s="65" t="s">
        <v>633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5" ht="15">
      <c r="A5" s="65"/>
      <c r="B5" s="66" t="s">
        <v>634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</row>
    <row r="6" spans="1:15">
      <c r="A6" s="64"/>
      <c r="B6" s="66" t="s">
        <v>242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</row>
    <row r="7" spans="1:15" ht="13.5">
      <c r="A7" s="67"/>
      <c r="B7" s="66" t="s">
        <v>243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</row>
    <row r="8" spans="1:15" ht="13.5">
      <c r="A8" s="67"/>
      <c r="B8" s="66" t="s">
        <v>244</v>
      </c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</row>
    <row r="9" spans="1:15" ht="13.5">
      <c r="A9" s="67"/>
      <c r="B9" s="66" t="s">
        <v>767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</row>
    <row r="10" spans="1:15" ht="13.5">
      <c r="A10" s="67"/>
      <c r="B10" s="66" t="s">
        <v>245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</row>
    <row r="11" spans="1:15" ht="13.5">
      <c r="A11" s="67"/>
      <c r="B11" s="66"/>
      <c r="C11" s="63" t="s">
        <v>803</v>
      </c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</row>
    <row r="12" spans="1:15" ht="13.5">
      <c r="A12" s="67"/>
      <c r="B12" s="66" t="s">
        <v>246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</row>
    <row r="13" spans="1:15" ht="13.5">
      <c r="A13" s="67"/>
      <c r="B13" s="66"/>
      <c r="C13" s="64" t="s">
        <v>302</v>
      </c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</row>
    <row r="14" spans="1:15" ht="13.5">
      <c r="A14" s="67"/>
      <c r="B14" s="64"/>
      <c r="C14" s="64" t="s">
        <v>303</v>
      </c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</row>
    <row r="15" spans="1:15" ht="13.5">
      <c r="A15" s="67"/>
      <c r="B15" s="64"/>
      <c r="C15" s="63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</row>
    <row r="16" spans="1:15" ht="13.5">
      <c r="A16" s="67"/>
      <c r="B16" s="68" t="s">
        <v>839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</row>
    <row r="17" spans="1:15" ht="13.5">
      <c r="A17" s="67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</row>
    <row r="18" spans="1:15">
      <c r="A18" s="69" t="s">
        <v>73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</row>
    <row r="19" spans="1:15">
      <c r="A19" s="70" t="s">
        <v>121</v>
      </c>
      <c r="B19" s="71" t="s">
        <v>74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</row>
    <row r="20" spans="1:15">
      <c r="A20" s="64"/>
      <c r="B20" s="71" t="s">
        <v>75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</row>
    <row r="21" spans="1:15">
      <c r="A21" s="64"/>
      <c r="B21" s="63" t="s">
        <v>402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</row>
    <row r="22" spans="1:15">
      <c r="A22" s="64"/>
      <c r="B22" s="71" t="s">
        <v>213</v>
      </c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</row>
    <row r="23" spans="1:15">
      <c r="A23" s="64"/>
      <c r="B23" s="71" t="s">
        <v>220</v>
      </c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</row>
    <row r="24" spans="1:15">
      <c r="A24" s="64"/>
      <c r="B24" s="71" t="s">
        <v>76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</row>
    <row r="25" spans="1:15">
      <c r="A25" s="64"/>
      <c r="B25" s="71" t="s">
        <v>77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</row>
    <row r="26" spans="1:15">
      <c r="A26" s="64"/>
      <c r="B26" s="71" t="s">
        <v>78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</row>
    <row r="27" spans="1:15">
      <c r="A27" s="64"/>
      <c r="B27" s="71" t="s">
        <v>79</v>
      </c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</row>
    <row r="28" spans="1:15">
      <c r="A28" s="64"/>
      <c r="B28" s="71" t="s">
        <v>80</v>
      </c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</row>
    <row r="29" spans="1:15">
      <c r="A29" s="64"/>
      <c r="B29" s="71" t="s">
        <v>81</v>
      </c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</row>
    <row r="30" spans="1:15">
      <c r="A30" s="64"/>
      <c r="B30" s="71" t="s">
        <v>53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</row>
    <row r="31" spans="1:15">
      <c r="A31" s="70" t="s">
        <v>122</v>
      </c>
      <c r="B31" s="71" t="s">
        <v>221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</row>
    <row r="32" spans="1:15">
      <c r="A32" s="70"/>
      <c r="B32" s="71" t="s">
        <v>222</v>
      </c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</row>
    <row r="33" spans="1:15">
      <c r="A33" s="71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</row>
    <row r="34" spans="1:15">
      <c r="A34" s="69" t="s">
        <v>72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</row>
    <row r="35" spans="1:15">
      <c r="A35" s="64"/>
      <c r="B35" s="71" t="s">
        <v>82</v>
      </c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</row>
    <row r="36" spans="1:15">
      <c r="A36" s="64"/>
      <c r="B36" s="71" t="s">
        <v>83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</row>
    <row r="37" spans="1:15">
      <c r="A37" s="64"/>
      <c r="B37" s="71" t="s">
        <v>84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</row>
    <row r="38" spans="1:15">
      <c r="A38" s="64"/>
      <c r="B38" s="71" t="s">
        <v>85</v>
      </c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</row>
    <row r="39" spans="1:15">
      <c r="A39" s="64"/>
      <c r="B39" s="71" t="s">
        <v>86</v>
      </c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</row>
    <row r="40" spans="1:15">
      <c r="A40" s="64"/>
      <c r="B40" s="71" t="s">
        <v>87</v>
      </c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</row>
    <row r="41" spans="1:15">
      <c r="A41" s="64"/>
      <c r="B41" s="71" t="s">
        <v>116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</row>
    <row r="42" spans="1:15">
      <c r="A42" s="64"/>
      <c r="B42" s="71" t="s">
        <v>88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</row>
    <row r="43" spans="1:15">
      <c r="A43" s="64"/>
      <c r="B43" s="71" t="s">
        <v>89</v>
      </c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</row>
    <row r="44" spans="1:15">
      <c r="A44" s="64"/>
      <c r="B44" s="71" t="s">
        <v>137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</row>
    <row r="45" spans="1:15" ht="13.5">
      <c r="A45" s="67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</row>
    <row r="46" spans="1:15" ht="13.5">
      <c r="A46" s="67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</row>
    <row r="47" spans="1:15">
      <c r="A47" s="69" t="s">
        <v>635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</row>
    <row r="48" spans="1:15">
      <c r="A48" s="69"/>
      <c r="B48" s="63" t="s">
        <v>636</v>
      </c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</row>
    <row r="49" spans="1:15">
      <c r="A49" s="69"/>
      <c r="C49" s="72" t="s">
        <v>124</v>
      </c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</row>
    <row r="50" spans="1:15">
      <c r="A50" s="69"/>
      <c r="C50" s="72" t="s">
        <v>639</v>
      </c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</row>
    <row r="51" spans="1:15">
      <c r="A51" s="69"/>
      <c r="C51" s="72" t="s">
        <v>637</v>
      </c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</row>
    <row r="52" spans="1:15">
      <c r="A52" s="69"/>
      <c r="C52" s="72" t="s">
        <v>123</v>
      </c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</row>
    <row r="53" spans="1:15">
      <c r="A53" s="69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</row>
    <row r="54" spans="1:15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</row>
    <row r="55" spans="1:15">
      <c r="A55" s="69" t="s">
        <v>370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</row>
    <row r="56" spans="1:15">
      <c r="B56" s="64" t="s">
        <v>18</v>
      </c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</row>
    <row r="57" spans="1:15">
      <c r="B57" s="72" t="s">
        <v>123</v>
      </c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</row>
    <row r="58" spans="1:15">
      <c r="B58" s="72" t="s">
        <v>124</v>
      </c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</row>
    <row r="59" spans="1:15">
      <c r="B59" s="72"/>
      <c r="C59" s="64" t="s">
        <v>26</v>
      </c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</row>
    <row r="60" spans="1:15">
      <c r="B60" s="72"/>
      <c r="C60" s="64" t="s">
        <v>27</v>
      </c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</row>
    <row r="61" spans="1:15">
      <c r="B61" s="72"/>
      <c r="C61" s="64" t="s">
        <v>117</v>
      </c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</row>
    <row r="62" spans="1:15">
      <c r="B62" s="72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</row>
    <row r="63" spans="1:15">
      <c r="B63" s="72" t="s">
        <v>125</v>
      </c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</row>
    <row r="64" spans="1:15">
      <c r="B64" s="64"/>
      <c r="C64" s="64" t="s">
        <v>20</v>
      </c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</row>
    <row r="65" spans="2:15">
      <c r="B65" s="64"/>
      <c r="C65" s="64" t="s">
        <v>21</v>
      </c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</row>
    <row r="66" spans="2:15">
      <c r="B66" s="64"/>
      <c r="C66" s="64" t="s">
        <v>22</v>
      </c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</row>
    <row r="67" spans="2:15">
      <c r="B67" s="64"/>
      <c r="C67" s="64" t="s">
        <v>23</v>
      </c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</row>
    <row r="68" spans="2:15">
      <c r="B68" s="64"/>
      <c r="C68" s="63" t="s">
        <v>768</v>
      </c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</row>
    <row r="69" spans="2:15">
      <c r="B69" s="64"/>
      <c r="C69" s="63" t="s">
        <v>769</v>
      </c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</row>
    <row r="70" spans="2:15"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</row>
    <row r="71" spans="2:15">
      <c r="B71" s="72" t="s">
        <v>126</v>
      </c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</row>
    <row r="72" spans="2:15">
      <c r="B72" s="64"/>
      <c r="C72" s="64" t="s">
        <v>69</v>
      </c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</row>
    <row r="73" spans="2:15">
      <c r="B73" s="64"/>
      <c r="C73" s="64" t="s">
        <v>24</v>
      </c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</row>
    <row r="74" spans="2:15">
      <c r="B74" s="64"/>
      <c r="C74" s="64" t="s">
        <v>28</v>
      </c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</row>
    <row r="75" spans="2:15"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</row>
    <row r="76" spans="2:15">
      <c r="B76" s="71" t="s">
        <v>70</v>
      </c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</row>
    <row r="77" spans="2:15">
      <c r="B77" s="64"/>
      <c r="C77" s="64" t="s">
        <v>25</v>
      </c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</row>
    <row r="78" spans="2:15">
      <c r="B78" s="64"/>
      <c r="C78" s="64" t="s">
        <v>29</v>
      </c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</row>
    <row r="79" spans="2:15">
      <c r="B79" s="64"/>
      <c r="C79" s="64" t="s">
        <v>65</v>
      </c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</row>
    <row r="80" spans="2:15"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</row>
    <row r="81" spans="1:15">
      <c r="B81" s="64" t="s">
        <v>30</v>
      </c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</row>
    <row r="82" spans="1:15">
      <c r="A82" s="64"/>
      <c r="B82" s="63" t="s">
        <v>770</v>
      </c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</row>
    <row r="83" spans="1:15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</row>
    <row r="84" spans="1:15">
      <c r="A84" s="69" t="s">
        <v>127</v>
      </c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</row>
    <row r="85" spans="1:15">
      <c r="A85" s="64" t="s">
        <v>138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</row>
    <row r="86" spans="1:15">
      <c r="A86" s="63" t="s">
        <v>638</v>
      </c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</row>
    <row r="87" spans="1:1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</row>
    <row r="88" spans="1:15"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</row>
    <row r="89" spans="1:15">
      <c r="A89" s="69" t="s">
        <v>115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</row>
    <row r="90" spans="1:15">
      <c r="A90" s="64"/>
      <c r="B90" s="71" t="s">
        <v>91</v>
      </c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</row>
    <row r="91" spans="1:15">
      <c r="A91" s="64"/>
      <c r="B91" s="71" t="s">
        <v>118</v>
      </c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</row>
    <row r="92" spans="1:15">
      <c r="A92" s="64"/>
      <c r="B92" s="71" t="s">
        <v>92</v>
      </c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</row>
    <row r="93" spans="1:15">
      <c r="A93" s="64"/>
      <c r="B93" s="71" t="s">
        <v>93</v>
      </c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</row>
    <row r="94" spans="1:15">
      <c r="A94" s="64"/>
      <c r="B94" s="71" t="s">
        <v>94</v>
      </c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</row>
    <row r="95" spans="1:15">
      <c r="A95" s="64"/>
      <c r="B95" s="71" t="s">
        <v>95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</row>
    <row r="96" spans="1:15">
      <c r="A96" s="64"/>
      <c r="B96" s="71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</row>
    <row r="97" spans="1:15">
      <c r="A97" s="64"/>
      <c r="B97" s="68" t="s">
        <v>96</v>
      </c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</row>
    <row r="98" spans="1:15">
      <c r="A98" s="64"/>
      <c r="B98" s="71" t="s">
        <v>211</v>
      </c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</row>
    <row r="99" spans="1:15">
      <c r="A99" s="64"/>
      <c r="B99" s="71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</row>
    <row r="100" spans="1:15">
      <c r="A100" s="64"/>
      <c r="B100" s="71" t="s">
        <v>120</v>
      </c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</row>
    <row r="101" spans="1:15">
      <c r="A101" s="64"/>
      <c r="B101" s="71" t="s">
        <v>119</v>
      </c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</row>
    <row r="102" spans="1:15">
      <c r="A102" s="71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</row>
    <row r="103" spans="1:15">
      <c r="A103" s="71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1:15">
      <c r="A104" s="69" t="s">
        <v>369</v>
      </c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</row>
    <row r="105" spans="1:15">
      <c r="A105" s="71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</row>
    <row r="106" spans="1:15">
      <c r="A106" s="71"/>
      <c r="B106" s="63" t="s">
        <v>368</v>
      </c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</row>
    <row r="107" spans="1:15">
      <c r="A107" s="71"/>
      <c r="B107" s="64" t="s">
        <v>223</v>
      </c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</row>
    <row r="108" spans="1:15">
      <c r="A108" s="71"/>
      <c r="B108" s="63" t="s">
        <v>771</v>
      </c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</row>
    <row r="109" spans="1:15">
      <c r="A109" s="71"/>
      <c r="B109" s="64" t="s">
        <v>224</v>
      </c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</row>
    <row r="110" spans="1:15">
      <c r="A110" s="71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</row>
    <row r="111" spans="1:15">
      <c r="A111" s="71"/>
      <c r="B111" s="64" t="s">
        <v>225</v>
      </c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</row>
    <row r="112" spans="1:15">
      <c r="A112" s="71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</row>
    <row r="113" spans="1:15">
      <c r="A113" s="71"/>
      <c r="B113" s="72" t="s">
        <v>227</v>
      </c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</row>
    <row r="114" spans="1:15">
      <c r="A114" s="71"/>
      <c r="B114" s="64" t="s">
        <v>226</v>
      </c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</row>
    <row r="115" spans="1:15">
      <c r="A115" s="71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</row>
    <row r="116" spans="1:15">
      <c r="A116" s="71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</row>
    <row r="117" spans="1:15">
      <c r="A117" s="69" t="s">
        <v>403</v>
      </c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</row>
    <row r="118" spans="1:15">
      <c r="A118" s="71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</row>
    <row r="119" spans="1:15">
      <c r="A119" s="71"/>
      <c r="B119" s="63" t="s">
        <v>404</v>
      </c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</row>
    <row r="120" spans="1:15">
      <c r="A120" s="71"/>
      <c r="B120" s="63" t="s">
        <v>405</v>
      </c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</row>
    <row r="121" spans="1:15">
      <c r="A121" s="71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</row>
    <row r="122" spans="1:15">
      <c r="A122" s="69" t="s">
        <v>132</v>
      </c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</row>
    <row r="123" spans="1:15">
      <c r="A123" s="71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</row>
    <row r="124" spans="1:15">
      <c r="A124" s="71"/>
      <c r="B124" s="72" t="s">
        <v>135</v>
      </c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</row>
    <row r="125" spans="1:15">
      <c r="A125" s="71"/>
      <c r="B125" s="64" t="s">
        <v>139</v>
      </c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</row>
    <row r="126" spans="1:15">
      <c r="A126" s="71"/>
      <c r="B126" s="64" t="s">
        <v>133</v>
      </c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</row>
    <row r="127" spans="1:15">
      <c r="A127" s="71"/>
      <c r="B127" s="64" t="s">
        <v>144</v>
      </c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</row>
    <row r="128" spans="1:15">
      <c r="A128" s="71"/>
      <c r="B128" s="64" t="s">
        <v>134</v>
      </c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</row>
    <row r="129" spans="1:15">
      <c r="A129" s="71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</row>
    <row r="130" spans="1:15">
      <c r="A130" s="71"/>
      <c r="B130" s="72" t="s">
        <v>136</v>
      </c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</row>
    <row r="131" spans="1:15">
      <c r="A131" s="71"/>
      <c r="B131" s="64" t="s">
        <v>140</v>
      </c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</row>
    <row r="132" spans="1:15">
      <c r="A132" s="71"/>
      <c r="B132" s="64" t="s">
        <v>141</v>
      </c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64"/>
    </row>
    <row r="133" spans="1:15">
      <c r="A133" s="71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</row>
    <row r="134" spans="1:15">
      <c r="A134" s="71"/>
      <c r="B134" s="64" t="s">
        <v>143</v>
      </c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</row>
    <row r="135" spans="1:15">
      <c r="A135" s="71"/>
      <c r="B135" s="64" t="s">
        <v>142</v>
      </c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</row>
    <row r="136" spans="1:15">
      <c r="A136" s="71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</row>
    <row r="137" spans="1:15">
      <c r="A137" s="71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</row>
    <row r="138" spans="1:15">
      <c r="A138" s="69" t="s">
        <v>249</v>
      </c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</row>
    <row r="139" spans="1:15">
      <c r="A139" s="71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</row>
    <row r="140" spans="1:15">
      <c r="A140" s="71"/>
      <c r="B140" s="63" t="s">
        <v>408</v>
      </c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</row>
    <row r="141" spans="1:15">
      <c r="A141" s="71"/>
      <c r="B141" s="63" t="s">
        <v>406</v>
      </c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</row>
    <row r="142" spans="1:15">
      <c r="A142" s="71"/>
      <c r="B142" s="63" t="s">
        <v>505</v>
      </c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</row>
    <row r="143" spans="1:15">
      <c r="A143" s="71"/>
      <c r="B143" s="63" t="s">
        <v>407</v>
      </c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</row>
    <row r="144" spans="1:15">
      <c r="A144" s="71"/>
      <c r="B144" s="63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</row>
    <row r="145" spans="1:15">
      <c r="A145" s="69" t="s">
        <v>698</v>
      </c>
      <c r="B145" s="63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</row>
    <row r="146" spans="1:15">
      <c r="A146" s="71"/>
      <c r="B146" s="63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</row>
    <row r="147" spans="1:15">
      <c r="A147" s="71"/>
      <c r="B147" s="63" t="s">
        <v>838</v>
      </c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</row>
    <row r="148" spans="1:15">
      <c r="A148" s="71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</row>
    <row r="149" spans="1:15">
      <c r="A149" s="69" t="s">
        <v>195</v>
      </c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</row>
    <row r="150" spans="1:15">
      <c r="A150" s="69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</row>
    <row r="151" spans="1:15">
      <c r="A151" s="71"/>
      <c r="B151" s="63" t="s">
        <v>893</v>
      </c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</row>
    <row r="152" spans="1:15">
      <c r="A152" s="71"/>
      <c r="B152" s="64" t="s">
        <v>197</v>
      </c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  <c r="O152" s="64"/>
    </row>
    <row r="153" spans="1:15">
      <c r="A153" s="71"/>
      <c r="B153" s="64" t="s">
        <v>196</v>
      </c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64"/>
    </row>
    <row r="154" spans="1:15">
      <c r="A154" s="71"/>
      <c r="B154" s="64" t="s">
        <v>198</v>
      </c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64"/>
    </row>
    <row r="155" spans="1:15">
      <c r="A155" s="71"/>
      <c r="B155" s="64" t="s">
        <v>202</v>
      </c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</row>
    <row r="156" spans="1:15">
      <c r="A156" s="71"/>
      <c r="B156" s="64" t="s">
        <v>203</v>
      </c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</row>
    <row r="157" spans="1:15">
      <c r="A157" s="71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</row>
    <row r="158" spans="1:15">
      <c r="A158" s="71"/>
      <c r="B158" s="64" t="s">
        <v>199</v>
      </c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</row>
    <row r="159" spans="1:15">
      <c r="A159" s="71"/>
      <c r="B159" s="64" t="s">
        <v>207</v>
      </c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</row>
    <row r="160" spans="1:15">
      <c r="A160" s="71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</row>
    <row r="161" spans="1:15">
      <c r="A161" s="69" t="s">
        <v>898</v>
      </c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</row>
    <row r="162" spans="1:15">
      <c r="A162" s="69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</row>
    <row r="163" spans="1:15">
      <c r="A163" s="71"/>
      <c r="B163" s="63" t="s">
        <v>896</v>
      </c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</row>
    <row r="164" spans="1:15">
      <c r="A164" s="71"/>
      <c r="B164" s="63" t="s">
        <v>897</v>
      </c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</row>
    <row r="165" spans="1:15">
      <c r="A165" s="71"/>
      <c r="B165" s="63" t="s">
        <v>904</v>
      </c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</row>
    <row r="166" spans="1:15">
      <c r="A166" s="71"/>
      <c r="B166" s="63" t="s">
        <v>900</v>
      </c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</row>
    <row r="167" spans="1:15">
      <c r="A167" s="71"/>
      <c r="B167" s="63" t="s">
        <v>899</v>
      </c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</row>
    <row r="168" spans="1:15">
      <c r="A168" s="71"/>
      <c r="B168" s="63" t="s">
        <v>901</v>
      </c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  <c r="O168" s="64"/>
    </row>
    <row r="169" spans="1:15">
      <c r="A169" s="71"/>
      <c r="B169" s="63" t="s">
        <v>902</v>
      </c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</row>
    <row r="170" spans="1:15">
      <c r="A170" s="71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  <c r="O170" s="64"/>
    </row>
    <row r="171" spans="1:15">
      <c r="A171" s="71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  <c r="O171" s="64"/>
    </row>
    <row r="172" spans="1:15">
      <c r="A172" s="71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  <c r="O172" s="64"/>
    </row>
    <row r="173" spans="1:15">
      <c r="A173" s="71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  <c r="O173" s="64"/>
    </row>
    <row r="174" spans="1:15">
      <c r="A174" s="71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  <c r="O174" s="64"/>
    </row>
    <row r="175" spans="1:15">
      <c r="A175" s="71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  <c r="O175" s="64"/>
    </row>
    <row r="176" spans="1:15">
      <c r="A176" s="71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  <c r="O176" s="64"/>
    </row>
    <row r="177" spans="1:15">
      <c r="A177" s="71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  <c r="O177" s="64"/>
    </row>
    <row r="178" spans="1:15">
      <c r="A178" s="71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  <c r="O178" s="64"/>
    </row>
    <row r="179" spans="1:15">
      <c r="A179" s="71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  <c r="O179" s="64"/>
    </row>
    <row r="180" spans="1:15">
      <c r="A180" s="71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  <c r="O180" s="64"/>
    </row>
    <row r="181" spans="1:15">
      <c r="A181" s="71"/>
      <c r="B181" s="463" t="s">
        <v>903</v>
      </c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  <c r="O181" s="64"/>
    </row>
    <row r="182" spans="1:15">
      <c r="A182" s="71"/>
      <c r="B182" s="463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  <c r="O182" s="64"/>
    </row>
    <row r="183" spans="1:15">
      <c r="A183" s="71"/>
      <c r="B183" s="63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  <c r="O183" s="64"/>
    </row>
    <row r="184" spans="1:15">
      <c r="A184" s="69" t="s">
        <v>371</v>
      </c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64"/>
    </row>
    <row r="185" spans="1:15">
      <c r="A185" s="73" t="s">
        <v>19</v>
      </c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  <c r="O185" s="64"/>
    </row>
    <row r="186" spans="1:15">
      <c r="A186" s="73" t="s">
        <v>212</v>
      </c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  <c r="O186" s="64"/>
    </row>
    <row r="187" spans="1:15">
      <c r="A187" s="73" t="s">
        <v>229</v>
      </c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</row>
    <row r="188" spans="1:15">
      <c r="A188" s="73"/>
      <c r="B188" s="73" t="s">
        <v>228</v>
      </c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</row>
    <row r="189" spans="1:15">
      <c r="A189" s="73" t="s">
        <v>465</v>
      </c>
      <c r="B189" s="73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4"/>
    </row>
    <row r="190" spans="1:15">
      <c r="A190" s="73"/>
      <c r="B190" s="73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  <c r="O190" s="64"/>
    </row>
    <row r="191" spans="1:15">
      <c r="A191" s="73" t="s">
        <v>649</v>
      </c>
      <c r="B191" s="331" t="s">
        <v>646</v>
      </c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</row>
    <row r="192" spans="1:15">
      <c r="A192" s="76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  <c r="O192" s="64"/>
    </row>
    <row r="193" spans="1:15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</row>
    <row r="194" spans="1:15">
      <c r="A194" s="64"/>
      <c r="B194" s="132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  <c r="O194" s="64"/>
    </row>
    <row r="195" spans="1:15">
      <c r="A195" s="64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  <c r="O195" s="64"/>
    </row>
    <row r="196" spans="1:15">
      <c r="A196" s="64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  <c r="O196" s="64"/>
    </row>
    <row r="197" spans="1:15">
      <c r="A197" s="6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  <c r="O197" s="64"/>
    </row>
    <row r="198" spans="1:15">
      <c r="A198" s="6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  <c r="O198" s="64"/>
    </row>
    <row r="199" spans="1:15">
      <c r="A199" s="6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4"/>
      <c r="O199" s="64"/>
    </row>
    <row r="200" spans="1:15">
      <c r="A200" s="6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4"/>
      <c r="O200" s="64"/>
    </row>
    <row r="201" spans="1:15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  <c r="O201" s="64"/>
    </row>
    <row r="202" spans="1:15">
      <c r="A202" s="6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  <c r="N202" s="64"/>
      <c r="O202" s="64"/>
    </row>
    <row r="203" spans="1:15">
      <c r="A203" s="6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  <c r="O203" s="64"/>
    </row>
    <row r="204" spans="1:15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  <c r="N204" s="64"/>
      <c r="O204" s="64"/>
    </row>
    <row r="205" spans="1:15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4"/>
      <c r="N205" s="64"/>
      <c r="O205" s="64"/>
    </row>
    <row r="206" spans="1:15">
      <c r="A206" s="6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  <c r="O206" s="64"/>
    </row>
    <row r="207" spans="1:15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  <c r="O207" s="64"/>
    </row>
    <row r="208" spans="1:15">
      <c r="A208" s="6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  <c r="O208" s="64"/>
    </row>
    <row r="209" spans="1:15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4"/>
      <c r="N209" s="64"/>
      <c r="O209" s="64"/>
    </row>
    <row r="210" spans="1:15">
      <c r="A210" s="6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  <c r="O210" s="64"/>
    </row>
    <row r="211" spans="1:15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  <c r="O211" s="64"/>
    </row>
    <row r="212" spans="1:15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  <c r="O212" s="64"/>
    </row>
    <row r="213" spans="1:15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  <c r="N213" s="64"/>
      <c r="O213" s="64"/>
    </row>
    <row r="214" spans="1:15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  <c r="O214" s="64"/>
    </row>
    <row r="215" spans="1:15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  <c r="O215" s="64"/>
    </row>
    <row r="216" spans="1:15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  <c r="O216" s="64"/>
    </row>
    <row r="217" spans="1:15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4"/>
      <c r="N217" s="64"/>
      <c r="O217" s="64"/>
    </row>
    <row r="218" spans="1:15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  <c r="O218" s="64"/>
    </row>
    <row r="219" spans="1:15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  <c r="N219" s="64"/>
      <c r="O219" s="64"/>
    </row>
    <row r="220" spans="1:15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  <c r="O220" s="64"/>
    </row>
    <row r="221" spans="1:15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  <c r="O221" s="64"/>
    </row>
    <row r="222" spans="1:15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  <c r="O222" s="64"/>
    </row>
    <row r="223" spans="1:15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  <c r="N223" s="64"/>
      <c r="O223" s="64"/>
    </row>
    <row r="224" spans="1:15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  <c r="N224" s="64"/>
      <c r="O224" s="64"/>
    </row>
    <row r="225" spans="1:15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  <c r="O225" s="64"/>
    </row>
    <row r="226" spans="1:15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  <c r="O226" s="64"/>
    </row>
    <row r="227" spans="1:15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  <c r="O227" s="64"/>
    </row>
    <row r="228" spans="1:15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  <c r="N228" s="64"/>
      <c r="O228" s="64"/>
    </row>
    <row r="229" spans="1:15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  <c r="O229" s="64"/>
    </row>
    <row r="230" spans="1:15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  <c r="N230" s="64"/>
      <c r="O230" s="64"/>
    </row>
    <row r="231" spans="1:15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4"/>
      <c r="N231" s="64"/>
      <c r="O231" s="64"/>
    </row>
    <row r="232" spans="1:15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</row>
    <row r="233" spans="1:15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  <c r="N233" s="64"/>
      <c r="O233" s="64"/>
    </row>
  </sheetData>
  <sheetProtection sheet="1" objects="1" scenarios="1"/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6"/>
  <dimension ref="A1:Q96"/>
  <sheetViews>
    <sheetView workbookViewId="0">
      <selection activeCell="A3" sqref="A3"/>
    </sheetView>
  </sheetViews>
  <sheetFormatPr baseColWidth="10" defaultColWidth="11.5703125" defaultRowHeight="12.75"/>
  <cols>
    <col min="1" max="1" width="11.5703125" style="103"/>
    <col min="2" max="2" width="13.5703125" style="103" customWidth="1"/>
    <col min="3" max="3" width="17.140625" style="103" customWidth="1"/>
    <col min="4" max="4" width="11.140625" style="103" customWidth="1"/>
    <col min="5" max="6" width="11.5703125" style="103"/>
    <col min="7" max="7" width="12" style="103" customWidth="1"/>
    <col min="8" max="16384" width="11.5703125" style="103"/>
  </cols>
  <sheetData>
    <row r="1" spans="1:10" ht="22.35" customHeight="1">
      <c r="B1" s="124"/>
      <c r="C1" s="415" t="s">
        <v>367</v>
      </c>
      <c r="D1" s="415"/>
      <c r="E1" s="415"/>
      <c r="F1" s="415"/>
      <c r="G1" s="415"/>
      <c r="H1" s="124"/>
    </row>
    <row r="2" spans="1:10" ht="12.6" customHeight="1">
      <c r="A2" s="104"/>
      <c r="B2" s="104"/>
      <c r="C2" s="403" t="s">
        <v>456</v>
      </c>
      <c r="D2" s="403"/>
      <c r="E2" s="403"/>
      <c r="F2" s="403"/>
      <c r="G2" s="403"/>
      <c r="H2" s="104"/>
    </row>
    <row r="3" spans="1:10" ht="18">
      <c r="A3" s="125"/>
      <c r="B3" s="125"/>
      <c r="C3" s="125"/>
      <c r="D3" s="125"/>
      <c r="E3" s="125"/>
      <c r="F3" s="125"/>
      <c r="G3" s="125"/>
      <c r="H3" s="125"/>
    </row>
    <row r="4" spans="1:10" ht="14.25" customHeight="1">
      <c r="A4" s="131" t="s">
        <v>455</v>
      </c>
      <c r="E4" s="131" t="s">
        <v>558</v>
      </c>
    </row>
    <row r="5" spans="1:10">
      <c r="E5" s="103" t="s">
        <v>559</v>
      </c>
    </row>
    <row r="6" spans="1:10" ht="15">
      <c r="A6" s="106" t="s">
        <v>6</v>
      </c>
      <c r="E6" s="107" t="str">
        <f>IF(D8&lt;50,"Avec un tel effectif, il faut préférer le test de Spearman"," ")</f>
        <v>Avec un tel effectif, il faut préférer le test de Spearman</v>
      </c>
      <c r="G6" s="108"/>
    </row>
    <row r="7" spans="1:10" ht="51" customHeight="1">
      <c r="A7" s="106"/>
      <c r="C7" s="109" t="s">
        <v>210</v>
      </c>
      <c r="D7" s="109" t="s">
        <v>129</v>
      </c>
    </row>
    <row r="8" spans="1:10">
      <c r="C8" s="100">
        <v>0.4</v>
      </c>
      <c r="D8" s="100">
        <v>46</v>
      </c>
      <c r="F8" s="103" t="s">
        <v>31</v>
      </c>
    </row>
    <row r="9" spans="1:10" ht="13.5" customHeight="1">
      <c r="F9" s="103" t="s">
        <v>33</v>
      </c>
      <c r="J9" s="126"/>
    </row>
    <row r="10" spans="1:10">
      <c r="C10" s="287" t="s">
        <v>8</v>
      </c>
      <c r="D10" s="346">
        <f>C8*(SQRT(D8-1))</f>
        <v>2.6832815729997481</v>
      </c>
      <c r="F10" s="103" t="s">
        <v>32</v>
      </c>
    </row>
    <row r="12" spans="1:10" ht="15">
      <c r="A12" s="106" t="s">
        <v>319</v>
      </c>
    </row>
    <row r="13" spans="1:10">
      <c r="B13" s="112" t="s">
        <v>10</v>
      </c>
      <c r="C13" s="103" t="s">
        <v>14</v>
      </c>
    </row>
    <row r="14" spans="1:10">
      <c r="B14" s="113" t="s">
        <v>11</v>
      </c>
      <c r="C14" s="103" t="s">
        <v>15</v>
      </c>
    </row>
    <row r="15" spans="1:10">
      <c r="B15" s="113" t="s">
        <v>12</v>
      </c>
      <c r="C15" s="103" t="s">
        <v>16</v>
      </c>
    </row>
    <row r="16" spans="1:10">
      <c r="B16" s="113" t="s">
        <v>13</v>
      </c>
      <c r="C16" s="103" t="s">
        <v>17</v>
      </c>
      <c r="D16" s="108" t="s">
        <v>66</v>
      </c>
      <c r="G16" s="115">
        <v>3</v>
      </c>
    </row>
    <row r="17" spans="1:17" ht="15">
      <c r="A17" s="106" t="s">
        <v>9</v>
      </c>
    </row>
    <row r="18" spans="1:17">
      <c r="B18" s="393" t="s">
        <v>130</v>
      </c>
      <c r="C18" s="386"/>
      <c r="D18" s="386"/>
      <c r="E18" s="391">
        <f>IF(D10&gt;=1,Table!I18,"La puissance est de l'ordre de 10% ou moins !!!")</f>
        <v>0.74</v>
      </c>
    </row>
    <row r="19" spans="1:17">
      <c r="B19" s="394" t="s">
        <v>145</v>
      </c>
      <c r="C19" s="395"/>
      <c r="D19" s="395"/>
      <c r="E19" s="396">
        <f>IF(E18="La puissance est de l'ordre de 10% ou moins !!!",E18,E18*91%)</f>
        <v>0.6734</v>
      </c>
      <c r="F19" s="116"/>
      <c r="G19" s="116"/>
      <c r="H19" s="116"/>
      <c r="I19" s="116"/>
    </row>
    <row r="20" spans="1:17">
      <c r="F20" s="116"/>
      <c r="G20" s="116"/>
      <c r="H20" s="116"/>
      <c r="I20" s="116"/>
    </row>
    <row r="21" spans="1:17" ht="15">
      <c r="A21" s="106" t="s">
        <v>776</v>
      </c>
      <c r="F21" s="116"/>
      <c r="G21" s="116"/>
      <c r="H21" s="116"/>
      <c r="I21" s="116"/>
    </row>
    <row r="22" spans="1:17">
      <c r="C22" s="103" t="s">
        <v>777</v>
      </c>
    </row>
    <row r="23" spans="1:17">
      <c r="C23" s="103" t="s">
        <v>778</v>
      </c>
    </row>
    <row r="24" spans="1:17">
      <c r="C24" s="103" t="s">
        <v>779</v>
      </c>
    </row>
    <row r="26" spans="1:17">
      <c r="C26" s="416" t="s">
        <v>780</v>
      </c>
      <c r="D26" s="417"/>
      <c r="E26" s="417"/>
      <c r="F26" s="417"/>
      <c r="G26" s="418"/>
      <c r="H26" s="419" t="s">
        <v>781</v>
      </c>
      <c r="I26" s="420"/>
      <c r="J26" s="420"/>
      <c r="K26" s="420"/>
      <c r="L26" s="421"/>
      <c r="M26" s="422" t="s">
        <v>782</v>
      </c>
      <c r="N26" s="423"/>
      <c r="O26" s="423"/>
      <c r="P26" s="423"/>
      <c r="Q26" s="424"/>
    </row>
    <row r="27" spans="1:17">
      <c r="B27" s="113" t="s">
        <v>783</v>
      </c>
      <c r="C27" s="353" t="s">
        <v>784</v>
      </c>
      <c r="D27" s="353" t="s">
        <v>785</v>
      </c>
      <c r="E27" s="353" t="s">
        <v>786</v>
      </c>
      <c r="F27" s="353" t="s">
        <v>787</v>
      </c>
      <c r="G27" s="353" t="s">
        <v>788</v>
      </c>
      <c r="H27" s="354" t="s">
        <v>784</v>
      </c>
      <c r="I27" s="354" t="s">
        <v>785</v>
      </c>
      <c r="J27" s="354" t="s">
        <v>786</v>
      </c>
      <c r="K27" s="354" t="s">
        <v>787</v>
      </c>
      <c r="L27" s="354" t="s">
        <v>788</v>
      </c>
      <c r="M27" s="355" t="s">
        <v>784</v>
      </c>
      <c r="N27" s="355" t="s">
        <v>785</v>
      </c>
      <c r="O27" s="355" t="s">
        <v>786</v>
      </c>
      <c r="P27" s="355" t="s">
        <v>787</v>
      </c>
      <c r="Q27" s="355" t="s">
        <v>788</v>
      </c>
    </row>
    <row r="28" spans="1:17">
      <c r="B28" s="139" t="s">
        <v>789</v>
      </c>
      <c r="C28" s="353">
        <v>201</v>
      </c>
      <c r="D28" s="353">
        <v>88</v>
      </c>
      <c r="E28" s="353">
        <v>48</v>
      </c>
      <c r="F28" s="353">
        <v>30</v>
      </c>
      <c r="G28" s="353">
        <v>20</v>
      </c>
      <c r="H28" s="354">
        <v>247</v>
      </c>
      <c r="I28" s="354">
        <v>108</v>
      </c>
      <c r="J28" s="354">
        <v>59</v>
      </c>
      <c r="K28" s="354">
        <v>36</v>
      </c>
      <c r="L28" s="354">
        <v>24</v>
      </c>
      <c r="M28" s="355">
        <v>320</v>
      </c>
      <c r="N28" s="355">
        <v>139</v>
      </c>
      <c r="O28" s="355">
        <v>76</v>
      </c>
      <c r="P28" s="355">
        <v>46</v>
      </c>
      <c r="Q28" s="355">
        <v>30</v>
      </c>
    </row>
    <row r="29" spans="1:17">
      <c r="B29" s="286" t="s">
        <v>790</v>
      </c>
      <c r="C29" s="353">
        <v>117</v>
      </c>
      <c r="D29" s="353">
        <v>52</v>
      </c>
      <c r="E29" s="353">
        <v>28</v>
      </c>
      <c r="F29" s="353">
        <v>18</v>
      </c>
      <c r="G29" s="353">
        <v>12</v>
      </c>
      <c r="H29" s="354">
        <v>153</v>
      </c>
      <c r="I29" s="354">
        <v>68</v>
      </c>
      <c r="J29" s="354">
        <v>37</v>
      </c>
      <c r="K29" s="354">
        <v>23</v>
      </c>
      <c r="L29" s="354">
        <v>16</v>
      </c>
      <c r="M29" s="355">
        <v>211</v>
      </c>
      <c r="N29" s="355">
        <v>92</v>
      </c>
      <c r="O29" s="355">
        <v>50</v>
      </c>
      <c r="P29" s="355">
        <v>31</v>
      </c>
      <c r="Q29" s="355">
        <v>20</v>
      </c>
    </row>
    <row r="30" spans="1:17">
      <c r="B30" s="229" t="s">
        <v>791</v>
      </c>
      <c r="C30" s="356">
        <v>82</v>
      </c>
      <c r="D30" s="356">
        <v>36</v>
      </c>
      <c r="E30" s="356">
        <v>20</v>
      </c>
      <c r="F30" s="356">
        <v>13</v>
      </c>
      <c r="G30" s="356">
        <v>10</v>
      </c>
      <c r="H30" s="357">
        <v>113</v>
      </c>
      <c r="I30" s="357">
        <v>49</v>
      </c>
      <c r="J30" s="357">
        <v>27</v>
      </c>
      <c r="K30" s="357">
        <v>17</v>
      </c>
      <c r="L30" s="357">
        <v>12</v>
      </c>
      <c r="M30" s="358">
        <v>162</v>
      </c>
      <c r="N30" s="358">
        <v>72</v>
      </c>
      <c r="O30" s="358">
        <v>39</v>
      </c>
      <c r="P30" s="358">
        <v>24</v>
      </c>
      <c r="Q30" s="358">
        <v>16</v>
      </c>
    </row>
    <row r="31" spans="1:17">
      <c r="B31" s="219"/>
      <c r="C31" s="359"/>
      <c r="D31" s="359"/>
      <c r="E31" s="359"/>
      <c r="F31" s="359"/>
      <c r="G31" s="359"/>
      <c r="H31" s="360"/>
      <c r="I31" s="360"/>
      <c r="J31" s="360"/>
      <c r="K31" s="360"/>
      <c r="L31" s="360"/>
      <c r="M31" s="361"/>
      <c r="N31" s="361"/>
      <c r="O31" s="361"/>
      <c r="P31" s="361"/>
      <c r="Q31" s="362"/>
    </row>
    <row r="32" spans="1:17">
      <c r="B32" s="241" t="s">
        <v>792</v>
      </c>
      <c r="C32" s="363">
        <v>237</v>
      </c>
      <c r="D32" s="363">
        <v>103</v>
      </c>
      <c r="E32" s="363">
        <v>56</v>
      </c>
      <c r="F32" s="363">
        <v>35</v>
      </c>
      <c r="G32" s="363">
        <v>23</v>
      </c>
      <c r="H32" s="364">
        <v>287</v>
      </c>
      <c r="I32" s="364">
        <v>125</v>
      </c>
      <c r="J32" s="364">
        <v>68</v>
      </c>
      <c r="K32" s="364">
        <v>42</v>
      </c>
      <c r="L32" s="364">
        <v>27</v>
      </c>
      <c r="M32" s="365">
        <v>365</v>
      </c>
      <c r="N32" s="365">
        <v>158</v>
      </c>
      <c r="O32" s="365">
        <v>86</v>
      </c>
      <c r="P32" s="365">
        <v>52</v>
      </c>
      <c r="Q32" s="365">
        <v>34</v>
      </c>
    </row>
    <row r="33" spans="1:17">
      <c r="B33" s="110" t="s">
        <v>793</v>
      </c>
      <c r="C33" s="353">
        <v>153</v>
      </c>
      <c r="D33" s="353">
        <v>67</v>
      </c>
      <c r="E33" s="353">
        <v>37</v>
      </c>
      <c r="F33" s="353">
        <v>23</v>
      </c>
      <c r="G33" s="353">
        <v>16</v>
      </c>
      <c r="H33" s="354">
        <v>194</v>
      </c>
      <c r="I33" s="354">
        <v>85</v>
      </c>
      <c r="J33" s="354">
        <v>46</v>
      </c>
      <c r="K33" s="354">
        <v>29</v>
      </c>
      <c r="L33" s="354">
        <v>19</v>
      </c>
      <c r="M33" s="355">
        <v>259</v>
      </c>
      <c r="N33" s="355">
        <v>113</v>
      </c>
      <c r="O33" s="355">
        <v>62</v>
      </c>
      <c r="P33" s="355">
        <v>38</v>
      </c>
      <c r="Q33" s="355">
        <v>24</v>
      </c>
    </row>
    <row r="34" spans="1:17">
      <c r="B34" s="139" t="s">
        <v>794</v>
      </c>
      <c r="C34" s="353">
        <v>117</v>
      </c>
      <c r="D34" s="353">
        <v>52</v>
      </c>
      <c r="E34" s="353">
        <v>29</v>
      </c>
      <c r="F34" s="353">
        <v>18</v>
      </c>
      <c r="G34" s="353">
        <v>12</v>
      </c>
      <c r="H34" s="354">
        <v>153</v>
      </c>
      <c r="I34" s="354">
        <v>67</v>
      </c>
      <c r="J34" s="354">
        <v>37</v>
      </c>
      <c r="K34" s="354">
        <v>23</v>
      </c>
      <c r="L34" s="354">
        <v>16</v>
      </c>
      <c r="M34" s="355">
        <v>211</v>
      </c>
      <c r="N34" s="355">
        <v>92</v>
      </c>
      <c r="O34" s="355">
        <v>50</v>
      </c>
      <c r="P34" s="355">
        <v>31</v>
      </c>
      <c r="Q34" s="355">
        <v>20</v>
      </c>
    </row>
    <row r="35" spans="1:17">
      <c r="F35" s="116"/>
      <c r="G35" s="116"/>
      <c r="H35" s="116"/>
      <c r="I35" s="116"/>
    </row>
    <row r="37" spans="1:17" ht="15">
      <c r="A37" s="117" t="s">
        <v>795</v>
      </c>
      <c r="B37" s="78"/>
      <c r="C37" s="78"/>
      <c r="D37" s="78"/>
      <c r="E37" s="78"/>
      <c r="F37" s="78"/>
      <c r="G37" s="78"/>
      <c r="H37" s="79"/>
    </row>
    <row r="38" spans="1:17">
      <c r="A38" s="90"/>
      <c r="B38" s="99" t="s">
        <v>645</v>
      </c>
      <c r="C38" s="81"/>
      <c r="D38" s="81"/>
      <c r="E38" s="81"/>
      <c r="F38" s="81"/>
      <c r="G38" s="81"/>
      <c r="H38" s="82"/>
    </row>
    <row r="39" spans="1:17">
      <c r="A39" s="90"/>
      <c r="B39" s="118"/>
      <c r="C39" s="81"/>
      <c r="D39" s="81"/>
      <c r="E39" s="81"/>
      <c r="F39" s="81"/>
      <c r="G39" s="81"/>
      <c r="H39" s="82"/>
    </row>
    <row r="40" spans="1:17">
      <c r="A40" s="90"/>
      <c r="B40" s="95" t="s">
        <v>323</v>
      </c>
      <c r="C40" s="81"/>
      <c r="D40" s="81"/>
      <c r="E40" s="81"/>
      <c r="F40" s="81"/>
      <c r="G40" s="81"/>
      <c r="H40" s="82"/>
    </row>
    <row r="41" spans="1:17">
      <c r="A41" s="90"/>
      <c r="B41" s="118" t="s">
        <v>343</v>
      </c>
      <c r="C41" s="81"/>
      <c r="D41" s="81"/>
      <c r="E41" s="81"/>
      <c r="F41" s="81"/>
      <c r="G41" s="81"/>
      <c r="H41" s="82"/>
    </row>
    <row r="42" spans="1:17">
      <c r="A42" s="90"/>
      <c r="B42" s="118" t="s">
        <v>344</v>
      </c>
      <c r="C42" s="81"/>
      <c r="D42" s="81"/>
      <c r="E42" s="81"/>
      <c r="F42" s="81"/>
      <c r="G42" s="81"/>
      <c r="H42" s="82"/>
    </row>
    <row r="43" spans="1:17">
      <c r="A43" s="90"/>
      <c r="B43" s="118" t="s">
        <v>345</v>
      </c>
      <c r="C43" s="81"/>
      <c r="D43" s="81"/>
      <c r="E43" s="81"/>
      <c r="F43" s="119"/>
      <c r="G43" s="81"/>
      <c r="H43" s="82"/>
    </row>
    <row r="44" spans="1:17">
      <c r="A44" s="90"/>
      <c r="B44" s="118" t="s">
        <v>346</v>
      </c>
      <c r="C44" s="81"/>
      <c r="D44" s="81"/>
      <c r="E44" s="81"/>
      <c r="F44" s="81"/>
      <c r="G44" s="81"/>
      <c r="H44" s="82"/>
    </row>
    <row r="45" spans="1:17">
      <c r="A45" s="90"/>
      <c r="B45" s="118" t="s">
        <v>347</v>
      </c>
      <c r="C45" s="81"/>
      <c r="D45" s="81"/>
      <c r="E45" s="81"/>
      <c r="F45" s="81"/>
      <c r="G45" s="81"/>
      <c r="H45" s="82"/>
    </row>
    <row r="46" spans="1:17">
      <c r="A46" s="90"/>
      <c r="B46" s="120" t="s">
        <v>751</v>
      </c>
      <c r="C46" s="81"/>
      <c r="D46" s="81"/>
      <c r="E46" s="81"/>
      <c r="F46" s="81"/>
      <c r="G46" s="81"/>
      <c r="H46" s="82"/>
    </row>
    <row r="47" spans="1:17">
      <c r="A47" s="90"/>
      <c r="B47" s="118"/>
      <c r="C47" s="81"/>
      <c r="D47" s="81"/>
      <c r="E47" s="81"/>
      <c r="F47" s="81"/>
      <c r="G47" s="81"/>
      <c r="H47" s="82"/>
    </row>
    <row r="48" spans="1:17">
      <c r="A48" s="90"/>
      <c r="B48" s="120" t="s">
        <v>333</v>
      </c>
      <c r="C48" s="81"/>
      <c r="D48" s="81"/>
      <c r="E48" s="81"/>
      <c r="F48" s="81"/>
      <c r="G48" s="81"/>
      <c r="H48" s="82"/>
    </row>
    <row r="49" spans="1:8" ht="13.5">
      <c r="A49" s="90"/>
      <c r="B49" s="121" t="s">
        <v>464</v>
      </c>
      <c r="C49" s="81"/>
      <c r="D49" s="81"/>
      <c r="E49" s="81"/>
      <c r="F49" s="81"/>
      <c r="G49" s="81"/>
      <c r="H49" s="82"/>
    </row>
    <row r="50" spans="1:8" ht="13.5">
      <c r="A50" s="90"/>
      <c r="B50" s="121" t="s">
        <v>341</v>
      </c>
      <c r="C50" s="81"/>
      <c r="D50" s="81"/>
      <c r="E50" s="81"/>
      <c r="F50" s="81"/>
      <c r="G50" s="81"/>
      <c r="H50" s="82"/>
    </row>
    <row r="51" spans="1:8">
      <c r="A51" s="90"/>
      <c r="B51" s="118"/>
      <c r="C51" s="81"/>
      <c r="D51" s="81"/>
      <c r="E51" s="81"/>
      <c r="F51" s="81"/>
      <c r="G51" s="81"/>
      <c r="H51" s="82"/>
    </row>
    <row r="52" spans="1:8">
      <c r="A52" s="90"/>
      <c r="B52" s="120" t="s">
        <v>332</v>
      </c>
      <c r="C52" s="81"/>
      <c r="D52" s="81"/>
      <c r="E52" s="81"/>
      <c r="F52" s="81"/>
      <c r="G52" s="81"/>
      <c r="H52" s="82"/>
    </row>
    <row r="53" spans="1:8" ht="13.5">
      <c r="A53" s="90"/>
      <c r="B53" s="121" t="s">
        <v>464</v>
      </c>
      <c r="C53" s="81"/>
      <c r="D53" s="81"/>
      <c r="E53" s="81"/>
      <c r="F53" s="81"/>
      <c r="G53" s="81"/>
      <c r="H53" s="82"/>
    </row>
    <row r="54" spans="1:8" ht="13.5">
      <c r="A54" s="90"/>
      <c r="B54" s="121" t="s">
        <v>342</v>
      </c>
      <c r="C54" s="81"/>
      <c r="D54" s="81"/>
      <c r="E54" s="81"/>
      <c r="F54" s="81"/>
      <c r="G54" s="81"/>
      <c r="H54" s="82"/>
    </row>
    <row r="55" spans="1:8">
      <c r="A55" s="90"/>
      <c r="B55" s="118"/>
      <c r="C55" s="81"/>
      <c r="D55" s="81"/>
      <c r="E55" s="81"/>
      <c r="F55" s="81"/>
      <c r="G55" s="81"/>
      <c r="H55" s="82"/>
    </row>
    <row r="56" spans="1:8">
      <c r="A56" s="98"/>
      <c r="B56" s="88"/>
      <c r="C56" s="88"/>
      <c r="D56" s="88"/>
      <c r="E56" s="88"/>
      <c r="F56" s="88"/>
      <c r="G56" s="88"/>
      <c r="H56" s="89"/>
    </row>
    <row r="86" spans="1:2">
      <c r="A86" s="114"/>
    </row>
    <row r="94" spans="1:2">
      <c r="B94" s="131"/>
    </row>
    <row r="95" spans="1:2">
      <c r="B95" s="131"/>
    </row>
    <row r="96" spans="1:2">
      <c r="B96" s="131"/>
    </row>
  </sheetData>
  <sheetProtection sheet="1" objects="1" scenarios="1"/>
  <mergeCells count="5">
    <mergeCell ref="C1:G1"/>
    <mergeCell ref="C2:G2"/>
    <mergeCell ref="C26:G26"/>
    <mergeCell ref="H26:L26"/>
    <mergeCell ref="M26:Q26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7"/>
  <dimension ref="A1:T39"/>
  <sheetViews>
    <sheetView workbookViewId="0">
      <selection activeCell="A3" sqref="A3"/>
    </sheetView>
  </sheetViews>
  <sheetFormatPr baseColWidth="10" defaultColWidth="11.5703125" defaultRowHeight="12.75"/>
  <cols>
    <col min="1" max="1" width="5.85546875" style="103" customWidth="1"/>
    <col min="2" max="2" width="19.85546875" style="103" customWidth="1"/>
    <col min="3" max="3" width="9.85546875" style="103" customWidth="1"/>
    <col min="4" max="4" width="6.140625" style="103" customWidth="1"/>
    <col min="5" max="5" width="20.140625" style="103" customWidth="1"/>
    <col min="6" max="6" width="9.5703125" style="103" customWidth="1"/>
    <col min="7" max="7" width="11.5703125" style="103"/>
    <col min="8" max="9" width="3.85546875" style="103" customWidth="1"/>
    <col min="10" max="10" width="11.5703125" style="103"/>
    <col min="11" max="18" width="7.140625" style="103" customWidth="1"/>
    <col min="19" max="16384" width="11.5703125" style="103"/>
  </cols>
  <sheetData>
    <row r="1" spans="1:20" ht="19.350000000000001" customHeight="1"/>
    <row r="2" spans="1:20" ht="15.75">
      <c r="B2" s="402" t="s">
        <v>249</v>
      </c>
      <c r="C2" s="402"/>
      <c r="D2" s="402"/>
      <c r="E2" s="402"/>
      <c r="F2" s="402"/>
      <c r="G2" s="402"/>
      <c r="J2" s="402" t="s">
        <v>571</v>
      </c>
      <c r="K2" s="402"/>
      <c r="L2" s="402"/>
      <c r="M2" s="402"/>
      <c r="N2" s="402"/>
      <c r="O2" s="402"/>
      <c r="P2" s="402"/>
      <c r="Q2" s="402"/>
      <c r="R2" s="402"/>
    </row>
    <row r="3" spans="1:20" ht="15.75">
      <c r="B3" s="427" t="s">
        <v>259</v>
      </c>
      <c r="C3" s="427"/>
      <c r="D3" s="427"/>
      <c r="E3" s="427"/>
      <c r="F3" s="427"/>
      <c r="G3" s="427"/>
      <c r="J3" s="402" t="s">
        <v>572</v>
      </c>
      <c r="K3" s="402"/>
      <c r="L3" s="402"/>
      <c r="M3" s="402"/>
      <c r="N3" s="402"/>
      <c r="O3" s="402"/>
      <c r="P3" s="402"/>
      <c r="Q3" s="402"/>
      <c r="R3" s="402"/>
    </row>
    <row r="4" spans="1:20">
      <c r="J4" s="173"/>
      <c r="T4" s="173"/>
    </row>
    <row r="5" spans="1:20">
      <c r="B5" s="131" t="s">
        <v>894</v>
      </c>
      <c r="J5" s="131" t="s">
        <v>573</v>
      </c>
    </row>
    <row r="6" spans="1:20">
      <c r="J6" s="131" t="s">
        <v>574</v>
      </c>
      <c r="Q6" s="318">
        <f>'Table Z'!H6</f>
        <v>0.32331379994043252</v>
      </c>
    </row>
    <row r="7" spans="1:20">
      <c r="B7" s="425" t="s">
        <v>247</v>
      </c>
      <c r="C7" s="426"/>
      <c r="E7" s="425" t="s">
        <v>248</v>
      </c>
      <c r="F7" s="426"/>
    </row>
    <row r="8" spans="1:20">
      <c r="B8" s="319" t="s">
        <v>576</v>
      </c>
      <c r="C8" s="100">
        <v>100</v>
      </c>
      <c r="E8" s="319" t="s">
        <v>578</v>
      </c>
      <c r="F8" s="100">
        <v>50</v>
      </c>
      <c r="K8" s="428" t="s">
        <v>459</v>
      </c>
      <c r="L8" s="428"/>
      <c r="M8" s="428"/>
      <c r="N8" s="428"/>
      <c r="O8" s="428"/>
      <c r="P8" s="428"/>
      <c r="Q8" s="428"/>
      <c r="R8" s="428"/>
    </row>
    <row r="9" spans="1:20">
      <c r="B9" s="320" t="s">
        <v>577</v>
      </c>
      <c r="C9" s="101">
        <v>0.1</v>
      </c>
      <c r="E9" s="320" t="s">
        <v>579</v>
      </c>
      <c r="F9" s="101">
        <v>0.4</v>
      </c>
      <c r="J9" s="133" t="s">
        <v>111</v>
      </c>
      <c r="K9" s="133">
        <v>0.1</v>
      </c>
      <c r="L9" s="133">
        <v>0.2</v>
      </c>
      <c r="M9" s="133">
        <v>0.3</v>
      </c>
      <c r="N9" s="133">
        <v>0.4</v>
      </c>
      <c r="O9" s="133">
        <v>0.5</v>
      </c>
      <c r="P9" s="133">
        <v>0.6</v>
      </c>
      <c r="Q9" s="133">
        <v>0.7</v>
      </c>
      <c r="R9" s="133">
        <v>0.8</v>
      </c>
    </row>
    <row r="10" spans="1:20">
      <c r="J10" s="111">
        <v>0.25</v>
      </c>
      <c r="K10" s="134">
        <v>333</v>
      </c>
      <c r="L10" s="134">
        <v>86</v>
      </c>
      <c r="M10" s="134">
        <v>40</v>
      </c>
      <c r="N10" s="134">
        <v>24</v>
      </c>
      <c r="O10" s="134">
        <v>16</v>
      </c>
      <c r="P10" s="134">
        <v>12</v>
      </c>
      <c r="Q10" s="134">
        <v>10</v>
      </c>
      <c r="R10" s="134">
        <v>8</v>
      </c>
    </row>
    <row r="11" spans="1:20">
      <c r="J11" s="111">
        <v>0.5</v>
      </c>
      <c r="K11" s="134">
        <v>771</v>
      </c>
      <c r="L11" s="134">
        <v>195</v>
      </c>
      <c r="M11" s="134">
        <v>88</v>
      </c>
      <c r="N11" s="134">
        <v>51</v>
      </c>
      <c r="O11" s="134">
        <v>34</v>
      </c>
      <c r="P11" s="134">
        <v>24</v>
      </c>
      <c r="Q11" s="134">
        <v>19</v>
      </c>
      <c r="R11" s="134">
        <v>15</v>
      </c>
    </row>
    <row r="12" spans="1:20">
      <c r="B12" s="323" t="s">
        <v>258</v>
      </c>
      <c r="C12" s="324"/>
      <c r="D12" s="325"/>
      <c r="J12" s="111">
        <v>0.7</v>
      </c>
      <c r="K12" s="134">
        <v>1237</v>
      </c>
      <c r="L12" s="134">
        <v>333</v>
      </c>
      <c r="M12" s="134">
        <v>140</v>
      </c>
      <c r="N12" s="134">
        <v>89</v>
      </c>
      <c r="O12" s="134">
        <v>52</v>
      </c>
      <c r="P12" s="134">
        <v>37</v>
      </c>
      <c r="Q12" s="134">
        <v>28</v>
      </c>
      <c r="R12" s="134">
        <v>22</v>
      </c>
    </row>
    <row r="13" spans="1:20">
      <c r="B13" s="326" t="s">
        <v>334</v>
      </c>
      <c r="C13" s="348">
        <f>IF('Table Z'!B11&lt;0.001,"&lt; 0.001",'Table Z'!B11)</f>
        <v>6.8882619214907903E-2</v>
      </c>
      <c r="D13" s="327"/>
      <c r="J13" s="328">
        <v>0.8</v>
      </c>
      <c r="K13" s="329">
        <v>1573</v>
      </c>
      <c r="L13" s="329">
        <v>395</v>
      </c>
      <c r="M13" s="329">
        <v>177</v>
      </c>
      <c r="N13" s="329">
        <v>101</v>
      </c>
      <c r="O13" s="329">
        <v>66</v>
      </c>
      <c r="P13" s="329">
        <v>47</v>
      </c>
      <c r="Q13" s="329">
        <v>35</v>
      </c>
      <c r="R13" s="329">
        <v>28</v>
      </c>
    </row>
    <row r="14" spans="1:20">
      <c r="B14" s="321" t="str">
        <f>IF('Table Z'!B11="NS","La différence n'est vraiment pas significative...","")</f>
        <v/>
      </c>
      <c r="J14" s="111">
        <v>0.9</v>
      </c>
      <c r="K14" s="134">
        <v>2602</v>
      </c>
      <c r="L14" s="134">
        <v>653</v>
      </c>
      <c r="M14" s="134">
        <v>392</v>
      </c>
      <c r="N14" s="134">
        <v>165</v>
      </c>
      <c r="O14" s="134">
        <v>107</v>
      </c>
      <c r="P14" s="134">
        <v>75</v>
      </c>
      <c r="Q14" s="134">
        <v>56</v>
      </c>
      <c r="R14" s="134">
        <v>44</v>
      </c>
    </row>
    <row r="15" spans="1:20">
      <c r="B15" s="321"/>
    </row>
    <row r="16" spans="1:20" ht="21.6" customHeight="1">
      <c r="A16" s="93"/>
      <c r="B16" s="94" t="s">
        <v>335</v>
      </c>
      <c r="C16" s="78"/>
      <c r="D16" s="78"/>
      <c r="E16" s="78"/>
      <c r="F16" s="78"/>
      <c r="G16" s="79"/>
      <c r="J16" s="131" t="s">
        <v>753</v>
      </c>
    </row>
    <row r="17" spans="1:10">
      <c r="A17" s="90"/>
      <c r="B17" s="81"/>
      <c r="C17" s="81"/>
      <c r="D17" s="81"/>
      <c r="E17" s="81"/>
      <c r="F17" s="81"/>
      <c r="G17" s="82"/>
    </row>
    <row r="18" spans="1:10">
      <c r="A18" s="90"/>
      <c r="B18" s="95" t="s">
        <v>416</v>
      </c>
      <c r="C18" s="81"/>
      <c r="D18" s="81"/>
      <c r="E18" s="81"/>
      <c r="F18" s="81"/>
      <c r="G18" s="82"/>
      <c r="J18" s="322" t="s">
        <v>575</v>
      </c>
    </row>
    <row r="19" spans="1:10">
      <c r="A19" s="90"/>
      <c r="B19" s="81"/>
      <c r="C19" s="81"/>
      <c r="D19" s="81"/>
      <c r="E19" s="81"/>
      <c r="F19" s="81"/>
      <c r="G19" s="82"/>
    </row>
    <row r="20" spans="1:10">
      <c r="A20" s="90"/>
      <c r="B20" s="96" t="s">
        <v>323</v>
      </c>
      <c r="C20" s="81"/>
      <c r="D20" s="81"/>
      <c r="E20" s="81"/>
      <c r="F20" s="81"/>
      <c r="G20" s="82"/>
    </row>
    <row r="21" spans="1:10">
      <c r="A21" s="90"/>
      <c r="B21" s="81" t="s">
        <v>336</v>
      </c>
      <c r="C21" s="81"/>
      <c r="D21" s="81"/>
      <c r="E21" s="81"/>
      <c r="F21" s="81"/>
      <c r="G21" s="82"/>
    </row>
    <row r="22" spans="1:10">
      <c r="A22" s="90"/>
      <c r="B22" s="81" t="s">
        <v>337</v>
      </c>
      <c r="C22" s="81"/>
      <c r="D22" s="81"/>
      <c r="E22" s="81"/>
      <c r="F22" s="81"/>
      <c r="G22" s="82"/>
    </row>
    <row r="23" spans="1:10">
      <c r="A23" s="90"/>
      <c r="B23" s="81" t="s">
        <v>338</v>
      </c>
      <c r="C23" s="81"/>
      <c r="D23" s="81"/>
      <c r="E23" s="81"/>
      <c r="F23" s="81"/>
      <c r="G23" s="82"/>
    </row>
    <row r="24" spans="1:10">
      <c r="A24" s="90"/>
      <c r="B24" s="99" t="s">
        <v>418</v>
      </c>
      <c r="C24" s="81"/>
      <c r="D24" s="81"/>
      <c r="E24" s="81"/>
      <c r="F24" s="81"/>
      <c r="G24" s="82"/>
    </row>
    <row r="25" spans="1:10">
      <c r="A25" s="90"/>
      <c r="B25" s="92" t="s">
        <v>411</v>
      </c>
      <c r="C25" s="81"/>
      <c r="D25" s="81"/>
      <c r="E25" s="81"/>
      <c r="F25" s="81"/>
      <c r="G25" s="82"/>
    </row>
    <row r="26" spans="1:10">
      <c r="A26" s="90"/>
      <c r="B26" s="81"/>
      <c r="C26" s="81"/>
      <c r="D26" s="81"/>
      <c r="E26" s="81"/>
      <c r="F26" s="81"/>
      <c r="G26" s="82"/>
    </row>
    <row r="27" spans="1:10">
      <c r="A27" s="90"/>
      <c r="B27" s="96" t="s">
        <v>348</v>
      </c>
      <c r="C27" s="81"/>
      <c r="D27" s="81"/>
      <c r="E27" s="81"/>
      <c r="F27" s="81"/>
      <c r="G27" s="82"/>
    </row>
    <row r="28" spans="1:10" ht="13.5">
      <c r="A28" s="90"/>
      <c r="B28" s="97" t="s">
        <v>417</v>
      </c>
      <c r="C28" s="81"/>
      <c r="D28" s="81"/>
      <c r="E28" s="81"/>
      <c r="F28" s="81"/>
      <c r="G28" s="82"/>
    </row>
    <row r="29" spans="1:10" ht="13.5">
      <c r="A29" s="90"/>
      <c r="B29" s="97" t="s">
        <v>412</v>
      </c>
      <c r="C29" s="81"/>
      <c r="D29" s="81"/>
      <c r="E29" s="81"/>
      <c r="F29" s="81"/>
      <c r="G29" s="82"/>
    </row>
    <row r="30" spans="1:10" ht="13.5">
      <c r="A30" s="90"/>
      <c r="B30" s="91" t="s">
        <v>413</v>
      </c>
      <c r="C30" s="81"/>
      <c r="D30" s="81"/>
      <c r="E30" s="81"/>
      <c r="F30" s="81"/>
      <c r="G30" s="82"/>
    </row>
    <row r="31" spans="1:10" ht="13.5">
      <c r="A31" s="90"/>
      <c r="B31" s="91" t="s">
        <v>414</v>
      </c>
      <c r="C31" s="81"/>
      <c r="D31" s="81"/>
      <c r="E31" s="81"/>
      <c r="F31" s="81"/>
      <c r="G31" s="82"/>
    </row>
    <row r="32" spans="1:10" ht="13.5">
      <c r="A32" s="90"/>
      <c r="B32" s="91" t="s">
        <v>415</v>
      </c>
      <c r="C32" s="81"/>
      <c r="D32" s="81"/>
      <c r="E32" s="81"/>
      <c r="F32" s="81"/>
      <c r="G32" s="82"/>
    </row>
    <row r="33" spans="1:7">
      <c r="A33" s="98"/>
      <c r="B33" s="88"/>
      <c r="C33" s="88"/>
      <c r="D33" s="88"/>
      <c r="E33" s="88"/>
      <c r="F33" s="88"/>
      <c r="G33" s="89"/>
    </row>
    <row r="34" spans="1:7">
      <c r="B34" s="321"/>
    </row>
    <row r="35" spans="1:7">
      <c r="A35" s="93"/>
      <c r="B35" s="316" t="s">
        <v>562</v>
      </c>
      <c r="C35" s="78"/>
      <c r="D35" s="78"/>
      <c r="E35" s="78"/>
      <c r="F35" s="78"/>
      <c r="G35" s="79"/>
    </row>
    <row r="36" spans="1:7">
      <c r="A36" s="90"/>
      <c r="B36" s="81"/>
      <c r="C36" s="81"/>
      <c r="D36" s="81"/>
      <c r="E36" s="81"/>
      <c r="F36" s="81"/>
      <c r="G36" s="82"/>
    </row>
    <row r="37" spans="1:7">
      <c r="A37" s="90"/>
      <c r="B37" s="317" t="s">
        <v>561</v>
      </c>
      <c r="C37" s="81"/>
      <c r="D37" s="81"/>
      <c r="E37" s="81"/>
      <c r="F37" s="81"/>
      <c r="G37" s="82"/>
    </row>
    <row r="38" spans="1:7">
      <c r="A38" s="90"/>
      <c r="B38" s="81"/>
      <c r="C38" s="81"/>
      <c r="D38" s="81"/>
      <c r="E38" s="81"/>
      <c r="F38" s="81"/>
      <c r="G38" s="82"/>
    </row>
    <row r="39" spans="1:7">
      <c r="A39" s="98"/>
      <c r="B39" s="88"/>
      <c r="C39" s="88"/>
      <c r="D39" s="88"/>
      <c r="E39" s="88"/>
      <c r="F39" s="88"/>
      <c r="G39" s="89"/>
    </row>
  </sheetData>
  <sheetProtection sheet="1" objects="1" scenarios="1"/>
  <mergeCells count="7">
    <mergeCell ref="B7:C7"/>
    <mergeCell ref="E7:F7"/>
    <mergeCell ref="B2:G2"/>
    <mergeCell ref="B3:G3"/>
    <mergeCell ref="K8:R8"/>
    <mergeCell ref="J2:R2"/>
    <mergeCell ref="J3:R3"/>
  </mergeCells>
  <phoneticPr fontId="0" type="noConversion"/>
  <hyperlinks>
    <hyperlink ref="B37" r:id="rId1" xr:uid="{00000000-0004-0000-0A00-000000000000}"/>
  </hyperlinks>
  <pageMargins left="0.78740157499999996" right="0.78740157499999996" top="0.984251969" bottom="0.984251969" header="0.4921259845" footer="0.4921259845"/>
  <pageSetup paperSize="9" orientation="portrait" horizontalDpi="300" verticalDpi="300" r:id="rId2"/>
  <headerFooter alignWithMargins="0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8"/>
  <dimension ref="A3:H24"/>
  <sheetViews>
    <sheetView workbookViewId="0">
      <selection activeCell="H6" sqref="H6"/>
    </sheetView>
  </sheetViews>
  <sheetFormatPr baseColWidth="10" defaultRowHeight="12.75"/>
  <cols>
    <col min="1" max="1" width="18.85546875" customWidth="1"/>
    <col min="3" max="3" width="5.140625" customWidth="1"/>
    <col min="4" max="4" width="13.140625" customWidth="1"/>
  </cols>
  <sheetData>
    <row r="3" spans="1:8">
      <c r="A3" s="6" t="s">
        <v>250</v>
      </c>
    </row>
    <row r="5" spans="1:8">
      <c r="A5" s="37" t="s">
        <v>251</v>
      </c>
      <c r="B5" s="60">
        <f>'Comparaison corrél.'!C9</f>
        <v>0.1</v>
      </c>
      <c r="C5" s="60"/>
      <c r="D5" s="60" t="s">
        <v>253</v>
      </c>
      <c r="E5" s="57">
        <f>'Comparaison corrél.'!F9</f>
        <v>0.4</v>
      </c>
      <c r="G5" s="205" t="s">
        <v>560</v>
      </c>
      <c r="H5" s="57"/>
    </row>
    <row r="6" spans="1:8">
      <c r="A6" s="48" t="s">
        <v>252</v>
      </c>
      <c r="B6" s="17">
        <f>0.5*LOG((ABS((1+B5)/(1-B5))),2.71828)</f>
        <v>0.10033541522196537</v>
      </c>
      <c r="C6" s="17"/>
      <c r="D6" t="s">
        <v>254</v>
      </c>
      <c r="E6" s="208">
        <f>0.5*LOG((ABS((1+E5)/(1-E5))),2.71828)</f>
        <v>0.4236492151623979</v>
      </c>
      <c r="G6" s="206" t="s">
        <v>566</v>
      </c>
      <c r="H6" s="207">
        <f>ABS(B6-E6)</f>
        <v>0.32331379994043252</v>
      </c>
    </row>
    <row r="7" spans="1:8">
      <c r="A7" s="209" t="s">
        <v>563</v>
      </c>
      <c r="B7">
        <f>0.5*(LN((1+B5)/(1-B5)))</f>
        <v>0.10033534773107562</v>
      </c>
      <c r="D7" s="102" t="s">
        <v>564</v>
      </c>
      <c r="E7" s="59">
        <f>0.5*(LN((1+E5)/(1-E5)))</f>
        <v>0.42364893019360184</v>
      </c>
    </row>
    <row r="8" spans="1:8">
      <c r="A8" s="58" t="s">
        <v>255</v>
      </c>
      <c r="B8" s="15">
        <f>'Comparaison corrél.'!C8</f>
        <v>100</v>
      </c>
      <c r="C8" s="15"/>
      <c r="D8" s="15" t="s">
        <v>256</v>
      </c>
      <c r="E8" s="207">
        <f>'Comparaison corrél.'!F8</f>
        <v>50</v>
      </c>
    </row>
    <row r="10" spans="1:8">
      <c r="A10" s="37" t="s">
        <v>257</v>
      </c>
      <c r="B10" s="57">
        <f>(ABS(B6-E6))/(SQRT((1/((B8)-(3))+(1/((E8)-(3))))))</f>
        <v>1.819188877029503</v>
      </c>
      <c r="D10" s="102" t="s">
        <v>568</v>
      </c>
      <c r="E10">
        <f>NORMSINV(0.95)</f>
        <v>1.6448536269514715</v>
      </c>
    </row>
    <row r="11" spans="1:8">
      <c r="A11" s="48" t="s">
        <v>340</v>
      </c>
      <c r="B11" s="347">
        <f>(1-B13)*2</f>
        <v>6.8882619214907903E-2</v>
      </c>
    </row>
    <row r="12" spans="1:8">
      <c r="A12" s="48"/>
      <c r="B12" s="59"/>
      <c r="D12" s="102" t="s">
        <v>569</v>
      </c>
      <c r="E12" s="17">
        <f>ABS((H6*E14)-E10)</f>
        <v>0.17433525007803152</v>
      </c>
      <c r="G12" s="202"/>
    </row>
    <row r="13" spans="1:8">
      <c r="A13" s="58" t="s">
        <v>339</v>
      </c>
      <c r="B13" s="207">
        <f>NORMSDIST(B10)</f>
        <v>0.96555869039254605</v>
      </c>
    </row>
    <row r="14" spans="1:8">
      <c r="D14" s="102" t="s">
        <v>570</v>
      </c>
      <c r="E14">
        <f>SQRT((E16-3)/2)</f>
        <v>5.6266972747982651</v>
      </c>
      <c r="H14" s="203"/>
    </row>
    <row r="16" spans="1:8">
      <c r="D16" s="102" t="s">
        <v>565</v>
      </c>
      <c r="E16">
        <f>(2*(B8-3)*(E8-3)/(B8+E8-6))+3</f>
        <v>66.319444444444443</v>
      </c>
      <c r="G16" s="6"/>
      <c r="H16" s="204"/>
    </row>
    <row r="18" spans="4:5">
      <c r="D18" s="102" t="s">
        <v>567</v>
      </c>
      <c r="E18">
        <f>SQRT((1/(B8-3))+(1/(E8-3)))</f>
        <v>0.17772415169356223</v>
      </c>
    </row>
    <row r="22" spans="4:5">
      <c r="E22" t="str">
        <f>LEFT(E12,3)</f>
        <v>0.1</v>
      </c>
    </row>
    <row r="23" spans="4:5">
      <c r="E23" t="str">
        <f>LEFT(E12,5)</f>
        <v>0.174</v>
      </c>
    </row>
    <row r="24" spans="4:5">
      <c r="E24">
        <f>E23-E22</f>
        <v>7.3999999999999982E-2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I66"/>
  <sheetViews>
    <sheetView workbookViewId="0">
      <selection activeCell="A4" sqref="A4"/>
    </sheetView>
  </sheetViews>
  <sheetFormatPr baseColWidth="10" defaultColWidth="11.5703125" defaultRowHeight="12.75"/>
  <cols>
    <col min="1" max="1" width="6.140625" style="103" customWidth="1"/>
    <col min="2" max="2" width="6.5703125" style="103" customWidth="1"/>
    <col min="3" max="3" width="7" style="103" customWidth="1"/>
    <col min="4" max="16384" width="11.5703125" style="103"/>
  </cols>
  <sheetData>
    <row r="1" spans="2:8" ht="15">
      <c r="D1" s="335"/>
      <c r="E1" s="335"/>
      <c r="F1" s="335"/>
      <c r="G1" s="335"/>
    </row>
    <row r="2" spans="2:8" ht="15">
      <c r="D2" s="415" t="s">
        <v>367</v>
      </c>
      <c r="E2" s="415"/>
      <c r="F2" s="415"/>
      <c r="G2" s="415"/>
      <c r="H2" s="415"/>
    </row>
    <row r="3" spans="2:8" ht="15">
      <c r="D3" s="403" t="s">
        <v>661</v>
      </c>
      <c r="E3" s="403"/>
      <c r="F3" s="403"/>
      <c r="G3" s="403"/>
      <c r="H3" s="403"/>
    </row>
    <row r="4" spans="2:8" ht="15">
      <c r="D4" s="403" t="s">
        <v>662</v>
      </c>
      <c r="E4" s="403"/>
      <c r="F4" s="403"/>
      <c r="G4" s="403"/>
      <c r="H4" s="403"/>
    </row>
    <row r="6" spans="2:8">
      <c r="B6" s="131" t="s">
        <v>663</v>
      </c>
    </row>
    <row r="7" spans="2:8">
      <c r="B7" s="143" t="s">
        <v>700</v>
      </c>
    </row>
    <row r="8" spans="2:8">
      <c r="C8" s="131" t="s">
        <v>701</v>
      </c>
    </row>
    <row r="9" spans="2:8" ht="15.75">
      <c r="B9" s="143" t="s">
        <v>664</v>
      </c>
    </row>
    <row r="11" spans="2:8">
      <c r="B11" s="108" t="s">
        <v>666</v>
      </c>
    </row>
    <row r="12" spans="2:8">
      <c r="B12" s="108"/>
      <c r="C12" s="131" t="s">
        <v>674</v>
      </c>
    </row>
    <row r="13" spans="2:8">
      <c r="B13" s="108"/>
      <c r="C13" s="131" t="s">
        <v>675</v>
      </c>
    </row>
    <row r="14" spans="2:8">
      <c r="B14" s="108"/>
    </row>
    <row r="15" spans="2:8">
      <c r="C15" s="131" t="s">
        <v>665</v>
      </c>
    </row>
    <row r="16" spans="2:8">
      <c r="C16" s="131" t="s">
        <v>667</v>
      </c>
    </row>
    <row r="18" spans="2:8">
      <c r="C18" s="131" t="s">
        <v>669</v>
      </c>
    </row>
    <row r="19" spans="2:8" ht="15.75">
      <c r="C19" s="131" t="s">
        <v>668</v>
      </c>
    </row>
    <row r="21" spans="2:8">
      <c r="C21" s="131" t="s">
        <v>670</v>
      </c>
    </row>
    <row r="22" spans="2:8">
      <c r="C22" s="131" t="s">
        <v>671</v>
      </c>
    </row>
    <row r="23" spans="2:8">
      <c r="C23" s="131" t="s">
        <v>672</v>
      </c>
    </row>
    <row r="24" spans="2:8">
      <c r="C24" s="131" t="s">
        <v>673</v>
      </c>
    </row>
    <row r="26" spans="2:8">
      <c r="B26" s="108" t="s">
        <v>367</v>
      </c>
    </row>
    <row r="28" spans="2:8">
      <c r="C28" s="131" t="s">
        <v>676</v>
      </c>
    </row>
    <row r="30" spans="2:8">
      <c r="C30" s="138" t="s">
        <v>323</v>
      </c>
    </row>
    <row r="31" spans="2:8">
      <c r="D31" s="131" t="s">
        <v>677</v>
      </c>
    </row>
    <row r="32" spans="2:8">
      <c r="D32" s="131" t="s">
        <v>678</v>
      </c>
    </row>
    <row r="33" spans="3:9">
      <c r="D33" s="131" t="s">
        <v>679</v>
      </c>
    </row>
    <row r="34" spans="3:9">
      <c r="D34" s="131" t="s">
        <v>680</v>
      </c>
    </row>
    <row r="35" spans="3:9">
      <c r="D35" s="131" t="s">
        <v>681</v>
      </c>
    </row>
    <row r="37" spans="3:9">
      <c r="C37" s="138" t="s">
        <v>682</v>
      </c>
    </row>
    <row r="38" spans="3:9">
      <c r="D38" s="131" t="s">
        <v>683</v>
      </c>
    </row>
    <row r="40" spans="3:9">
      <c r="C40" s="138" t="s">
        <v>684</v>
      </c>
    </row>
    <row r="41" spans="3:9">
      <c r="D41" s="131" t="s">
        <v>692</v>
      </c>
    </row>
    <row r="43" spans="3:9" ht="13.5">
      <c r="D43" s="97" t="s">
        <v>382</v>
      </c>
      <c r="E43" s="81"/>
      <c r="F43" s="81"/>
      <c r="G43" s="81"/>
      <c r="H43" s="81"/>
      <c r="I43" s="81"/>
    </row>
    <row r="44" spans="3:9" ht="13.5">
      <c r="D44" s="97" t="s">
        <v>691</v>
      </c>
      <c r="E44" s="81"/>
      <c r="F44" s="81"/>
      <c r="G44" s="81"/>
      <c r="H44" s="81"/>
      <c r="I44" s="81"/>
    </row>
    <row r="45" spans="3:9" ht="13.5">
      <c r="D45" s="334"/>
      <c r="E45" s="81"/>
      <c r="F45" s="81"/>
      <c r="G45" s="81"/>
      <c r="H45" s="81"/>
      <c r="I45" s="81"/>
    </row>
    <row r="46" spans="3:9" ht="13.5">
      <c r="D46" s="91" t="s">
        <v>688</v>
      </c>
      <c r="E46" s="85"/>
      <c r="F46" s="81"/>
      <c r="G46" s="81"/>
      <c r="H46" s="81"/>
      <c r="I46" s="81"/>
    </row>
    <row r="47" spans="3:9" ht="13.5">
      <c r="D47" s="91"/>
      <c r="E47" s="85"/>
      <c r="F47" s="81"/>
      <c r="G47" s="81"/>
      <c r="H47" s="81"/>
      <c r="I47" s="81"/>
    </row>
    <row r="48" spans="3:9" ht="13.5">
      <c r="D48" s="91" t="s">
        <v>686</v>
      </c>
      <c r="E48" s="85"/>
      <c r="F48" s="81"/>
      <c r="G48" s="81"/>
      <c r="H48" s="81"/>
      <c r="I48" s="81"/>
    </row>
    <row r="49" spans="4:9" ht="13.5">
      <c r="D49" s="91" t="s">
        <v>689</v>
      </c>
      <c r="E49" s="85"/>
      <c r="F49" s="81"/>
      <c r="G49" s="81"/>
      <c r="H49" s="81"/>
      <c r="I49" s="81"/>
    </row>
    <row r="50" spans="4:9" ht="13.5">
      <c r="D50" s="91" t="s">
        <v>687</v>
      </c>
      <c r="E50" s="85"/>
      <c r="F50" s="81"/>
      <c r="G50" s="81"/>
      <c r="H50" s="81"/>
      <c r="I50" s="81"/>
    </row>
    <row r="51" spans="4:9" ht="13.5">
      <c r="D51" s="91" t="s">
        <v>388</v>
      </c>
      <c r="E51" s="85"/>
      <c r="F51" s="81"/>
      <c r="G51" s="81"/>
      <c r="H51" s="81"/>
      <c r="I51" s="81"/>
    </row>
    <row r="52" spans="4:9" ht="13.5">
      <c r="D52" s="91" t="s">
        <v>690</v>
      </c>
      <c r="E52" s="85"/>
      <c r="F52" s="81"/>
      <c r="G52" s="81"/>
      <c r="H52" s="81"/>
      <c r="I52" s="81"/>
    </row>
    <row r="54" spans="4:9">
      <c r="D54" s="131" t="s">
        <v>693</v>
      </c>
    </row>
    <row r="55" spans="4:9">
      <c r="E55" s="131" t="s">
        <v>699</v>
      </c>
    </row>
    <row r="57" spans="4:9" ht="13.5">
      <c r="D57" s="97" t="s">
        <v>382</v>
      </c>
      <c r="E57" s="81"/>
      <c r="F57" s="81"/>
      <c r="G57" s="81"/>
      <c r="H57" s="81"/>
      <c r="I57" s="81"/>
    </row>
    <row r="58" spans="4:9" ht="13.5">
      <c r="D58" s="97" t="s">
        <v>694</v>
      </c>
      <c r="E58" s="81"/>
      <c r="F58" s="81"/>
      <c r="G58" s="81"/>
      <c r="H58" s="81"/>
      <c r="I58" s="81"/>
    </row>
    <row r="59" spans="4:9">
      <c r="D59" s="81"/>
      <c r="E59" s="81"/>
      <c r="F59" s="81"/>
      <c r="G59" s="81"/>
      <c r="H59" s="81"/>
      <c r="I59" s="81"/>
    </row>
    <row r="60" spans="4:9" ht="13.5">
      <c r="D60" s="91" t="s">
        <v>685</v>
      </c>
      <c r="E60" s="81"/>
      <c r="F60" s="81"/>
      <c r="G60" s="81"/>
      <c r="H60" s="81"/>
      <c r="I60" s="81"/>
    </row>
    <row r="61" spans="4:9" ht="13.5">
      <c r="D61" s="91"/>
      <c r="E61" s="81"/>
      <c r="F61" s="81"/>
      <c r="G61" s="81"/>
      <c r="H61" s="81"/>
      <c r="I61" s="81"/>
    </row>
    <row r="62" spans="4:9" ht="13.5">
      <c r="D62" s="91" t="s">
        <v>695</v>
      </c>
      <c r="E62" s="81"/>
      <c r="F62" s="81"/>
      <c r="G62" s="81"/>
      <c r="H62" s="81"/>
      <c r="I62" s="81"/>
    </row>
    <row r="63" spans="4:9" ht="13.5">
      <c r="D63" s="91" t="s">
        <v>696</v>
      </c>
      <c r="E63" s="81"/>
      <c r="F63" s="81"/>
      <c r="G63" s="99" t="s">
        <v>799</v>
      </c>
      <c r="H63" s="81"/>
      <c r="I63" s="81"/>
    </row>
    <row r="64" spans="4:9" ht="13.5">
      <c r="D64" s="91" t="s">
        <v>697</v>
      </c>
      <c r="E64" s="81"/>
      <c r="F64" s="81"/>
      <c r="G64" s="81"/>
      <c r="H64" s="81"/>
      <c r="I64" s="81"/>
    </row>
    <row r="65" spans="4:9" ht="13.5">
      <c r="D65" s="91" t="s">
        <v>388</v>
      </c>
      <c r="E65" s="81"/>
      <c r="F65" s="81"/>
      <c r="G65" s="81"/>
      <c r="H65" s="81"/>
      <c r="I65" s="81"/>
    </row>
    <row r="66" spans="4:9" ht="13.5">
      <c r="D66" s="91" t="s">
        <v>389</v>
      </c>
      <c r="E66" s="81"/>
      <c r="F66" s="81"/>
      <c r="G66" s="81"/>
      <c r="H66" s="81"/>
      <c r="I66" s="81"/>
    </row>
  </sheetData>
  <sheetProtection sheet="1" objects="1" scenarios="1"/>
  <mergeCells count="3">
    <mergeCell ref="D2:H2"/>
    <mergeCell ref="D3:H3"/>
    <mergeCell ref="D4:H4"/>
  </mergeCells>
  <pageMargins left="0.7" right="0.7" top="0.75" bottom="0.75" header="0.3" footer="0.3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1"/>
  <dimension ref="A2:AY142"/>
  <sheetViews>
    <sheetView zoomScaleNormal="100" workbookViewId="0">
      <selection activeCell="A3" sqref="A3"/>
    </sheetView>
  </sheetViews>
  <sheetFormatPr baseColWidth="10" defaultColWidth="11.5703125" defaultRowHeight="12.75"/>
  <cols>
    <col min="1" max="3" width="11.5703125" style="103"/>
    <col min="4" max="4" width="2.140625" style="103" customWidth="1"/>
    <col min="5" max="7" width="10.140625" style="103" hidden="1" customWidth="1"/>
    <col min="8" max="13" width="5.85546875" style="103" hidden="1" customWidth="1"/>
    <col min="14" max="14" width="7.42578125" style="103" hidden="1" customWidth="1"/>
    <col min="15" max="15" width="8.140625" style="103" hidden="1" customWidth="1"/>
    <col min="16" max="16" width="3" style="103" hidden="1" customWidth="1"/>
    <col min="17" max="17" width="8.5703125" style="103" hidden="1" customWidth="1"/>
    <col min="18" max="18" width="7.42578125" style="103" hidden="1" customWidth="1"/>
    <col min="19" max="19" width="8.5703125" style="103" hidden="1" customWidth="1"/>
    <col min="20" max="20" width="6.5703125" style="103" hidden="1" customWidth="1"/>
    <col min="21" max="21" width="5.85546875" style="103" hidden="1" customWidth="1"/>
    <col min="22" max="22" width="7.42578125" style="103" hidden="1" customWidth="1"/>
    <col min="23" max="23" width="7.5703125" style="103" hidden="1" customWidth="1"/>
    <col min="24" max="25" width="8.140625" style="103" hidden="1" customWidth="1"/>
    <col min="26" max="26" width="5.85546875" style="103" hidden="1" customWidth="1"/>
    <col min="27" max="27" width="17.5703125" style="103" customWidth="1"/>
    <col min="28" max="32" width="12.42578125" style="103" customWidth="1"/>
    <col min="33" max="34" width="11.5703125" style="103"/>
    <col min="35" max="35" width="13" style="103" customWidth="1"/>
    <col min="36" max="36" width="15.42578125" style="103" customWidth="1"/>
    <col min="37" max="37" width="13.5703125" style="103" customWidth="1"/>
    <col min="38" max="38" width="7.42578125" style="103" customWidth="1"/>
    <col min="39" max="41" width="13.42578125" style="103" customWidth="1"/>
    <col min="42" max="42" width="11.5703125" style="103"/>
    <col min="43" max="43" width="0" style="103" hidden="1" customWidth="1"/>
    <col min="44" max="46" width="11.5703125" style="103"/>
    <col min="47" max="51" width="8.5703125" style="103" hidden="1" customWidth="1"/>
    <col min="52" max="16384" width="11.5703125" style="103"/>
  </cols>
  <sheetData>
    <row r="2" spans="1:51" ht="15">
      <c r="AA2" s="403" t="s">
        <v>766</v>
      </c>
      <c r="AB2" s="403"/>
      <c r="AC2" s="403"/>
      <c r="AD2" s="403"/>
      <c r="AE2" s="403"/>
      <c r="AF2" s="403"/>
      <c r="AG2" s="403"/>
      <c r="AH2" s="403"/>
    </row>
    <row r="3" spans="1:51" ht="15">
      <c r="AA3" s="403" t="s">
        <v>629</v>
      </c>
      <c r="AB3" s="403"/>
      <c r="AC3" s="403"/>
      <c r="AD3" s="403"/>
      <c r="AE3" s="403"/>
      <c r="AF3" s="403"/>
      <c r="AG3" s="403"/>
      <c r="AH3" s="403"/>
    </row>
    <row r="4" spans="1:51" ht="15">
      <c r="A4" s="217"/>
      <c r="AA4" s="403" t="s">
        <v>630</v>
      </c>
      <c r="AB4" s="403"/>
      <c r="AC4" s="403"/>
      <c r="AD4" s="403"/>
      <c r="AE4" s="403"/>
      <c r="AF4" s="403"/>
      <c r="AG4" s="403"/>
      <c r="AH4" s="403"/>
      <c r="AM4" s="432" t="s">
        <v>359</v>
      </c>
      <c r="AN4" s="433"/>
      <c r="AO4" s="434"/>
      <c r="AQ4" s="138" t="s">
        <v>804</v>
      </c>
    </row>
    <row r="5" spans="1:51" ht="15">
      <c r="A5" s="217"/>
      <c r="AM5" s="435" t="s">
        <v>580</v>
      </c>
      <c r="AN5" s="436"/>
      <c r="AO5" s="437"/>
    </row>
    <row r="6" spans="1:51">
      <c r="A6" s="108" t="s">
        <v>624</v>
      </c>
      <c r="AA6" s="218"/>
      <c r="AM6" s="438" t="s">
        <v>361</v>
      </c>
      <c r="AN6" s="439"/>
      <c r="AO6" s="440"/>
      <c r="AQ6" s="173" t="s">
        <v>805</v>
      </c>
    </row>
    <row r="7" spans="1:51">
      <c r="A7" s="131" t="s">
        <v>622</v>
      </c>
      <c r="AA7" s="107" t="str">
        <f>IF(MIN(AD10:AD12)&lt;20,"Conseil : avec un tel effectif, utiliser le test de Kruskal &amp; Wallis plutôt que le test F.","  ")</f>
        <v xml:space="preserve">  </v>
      </c>
      <c r="AM7" s="441" t="s">
        <v>360</v>
      </c>
      <c r="AN7" s="442"/>
      <c r="AO7" s="443"/>
      <c r="AQ7" s="129"/>
    </row>
    <row r="8" spans="1:51">
      <c r="A8" s="108" t="s">
        <v>209</v>
      </c>
      <c r="L8" s="219" t="s">
        <v>270</v>
      </c>
      <c r="M8" s="191"/>
      <c r="AQ8" s="367" t="s">
        <v>400</v>
      </c>
    </row>
    <row r="9" spans="1:51" ht="15.75">
      <c r="J9" s="190" t="s">
        <v>285</v>
      </c>
      <c r="K9" s="127"/>
      <c r="L9" s="191">
        <f>SUM(J11:L136)</f>
        <v>322.65277777777754</v>
      </c>
      <c r="M9" s="219" t="s">
        <v>282</v>
      </c>
      <c r="N9" s="127"/>
      <c r="O9" s="191">
        <f>SUM(M13:O13)</f>
        <v>6.7777777777777821</v>
      </c>
      <c r="Q9" s="219" t="s">
        <v>271</v>
      </c>
      <c r="R9" s="127"/>
      <c r="S9" s="191"/>
      <c r="T9" s="190" t="s">
        <v>281</v>
      </c>
      <c r="U9" s="127"/>
      <c r="V9" s="191">
        <f>SUM(T11:V136)</f>
        <v>166.875</v>
      </c>
      <c r="W9" s="219" t="s">
        <v>282</v>
      </c>
      <c r="X9" s="127"/>
      <c r="Y9" s="191">
        <f>SUM(W13:Y13)</f>
        <v>3</v>
      </c>
      <c r="AB9" s="134" t="s">
        <v>160</v>
      </c>
      <c r="AC9" s="139" t="s">
        <v>182</v>
      </c>
      <c r="AD9" s="134" t="s">
        <v>161</v>
      </c>
      <c r="AE9" s="139" t="s">
        <v>177</v>
      </c>
      <c r="AF9" s="139" t="s">
        <v>178</v>
      </c>
      <c r="AG9" s="134" t="s">
        <v>179</v>
      </c>
      <c r="AH9" s="134" t="s">
        <v>180</v>
      </c>
      <c r="AI9" s="220" t="s">
        <v>295</v>
      </c>
      <c r="AJ9" s="220" t="s">
        <v>315</v>
      </c>
      <c r="AK9" s="129"/>
      <c r="AL9" s="129"/>
      <c r="AM9" s="429" t="s">
        <v>358</v>
      </c>
      <c r="AN9" s="430"/>
      <c r="AO9" s="431"/>
      <c r="AP9" s="129"/>
      <c r="AQ9" s="223"/>
      <c r="AR9" s="129"/>
      <c r="AS9" s="129"/>
      <c r="AV9" s="129" t="s">
        <v>190</v>
      </c>
      <c r="AW9" s="129" t="s">
        <v>191</v>
      </c>
      <c r="AX9" s="129" t="s">
        <v>192</v>
      </c>
      <c r="AY9" s="129" t="s">
        <v>193</v>
      </c>
    </row>
    <row r="10" spans="1:51">
      <c r="A10" s="133" t="s">
        <v>152</v>
      </c>
      <c r="B10" s="133" t="s">
        <v>153</v>
      </c>
      <c r="C10" s="133" t="s">
        <v>154</v>
      </c>
      <c r="E10" s="129" t="s">
        <v>155</v>
      </c>
      <c r="F10" s="129" t="s">
        <v>156</v>
      </c>
      <c r="G10" s="129" t="s">
        <v>157</v>
      </c>
      <c r="Q10" s="103" t="s">
        <v>280</v>
      </c>
      <c r="S10" s="103">
        <f>AVERAGE(Q11:S136)</f>
        <v>1.625</v>
      </c>
      <c r="AA10" s="134" t="s">
        <v>164</v>
      </c>
      <c r="AB10" s="134">
        <f>AVERAGE(A11:A136)</f>
        <v>2.4583333333333335</v>
      </c>
      <c r="AC10" s="139">
        <f>MEDIAN(A11:A136)</f>
        <v>1.5</v>
      </c>
      <c r="AD10" s="134">
        <f>COUNT(A11:A136)</f>
        <v>24</v>
      </c>
      <c r="AE10" s="221">
        <f>STDEV(A11:A136)</f>
        <v>2.3401814620585131</v>
      </c>
      <c r="AF10" s="221">
        <f>VAR(A11:A136)</f>
        <v>5.4764492753623193</v>
      </c>
      <c r="AG10" s="221">
        <f>AE10/SQRT(AD10)</f>
        <v>0.47768754063030577</v>
      </c>
      <c r="AH10" s="221">
        <f>AG10*AU10</f>
        <v>0.95537508126061155</v>
      </c>
      <c r="AI10" s="222" t="s">
        <v>297</v>
      </c>
      <c r="AJ10" s="222" t="s">
        <v>299</v>
      </c>
      <c r="AK10" s="223"/>
      <c r="AL10" s="223"/>
      <c r="AM10" s="254" t="s">
        <v>164</v>
      </c>
      <c r="AN10" s="254" t="s">
        <v>162</v>
      </c>
      <c r="AO10" s="254" t="s">
        <v>163</v>
      </c>
      <c r="AP10" s="223"/>
      <c r="AR10" s="223"/>
      <c r="AS10" s="223"/>
      <c r="AU10" s="103">
        <f>IF(AD10&lt;5,3,IF(AD10&lt;10,2.3,2))</f>
        <v>2</v>
      </c>
      <c r="AV10" s="103">
        <f>QUARTILE(A11:A136,1)</f>
        <v>1</v>
      </c>
      <c r="AW10" s="103">
        <f>QUARTILE(A11:A136,3)</f>
        <v>4</v>
      </c>
      <c r="AX10" s="103">
        <f>AC10-AV10</f>
        <v>0.5</v>
      </c>
      <c r="AY10" s="103">
        <f>AW10-AC10</f>
        <v>2.5</v>
      </c>
    </row>
    <row r="11" spans="1:51">
      <c r="A11" s="140">
        <v>0</v>
      </c>
      <c r="B11" s="140">
        <v>3</v>
      </c>
      <c r="C11" s="140">
        <v>1</v>
      </c>
      <c r="E11" s="103">
        <f>A11^2</f>
        <v>0</v>
      </c>
      <c r="F11" s="103">
        <f>B11^2</f>
        <v>9</v>
      </c>
      <c r="G11" s="103">
        <f>C11^2</f>
        <v>1</v>
      </c>
      <c r="J11" s="103">
        <f t="shared" ref="J11:J44" si="0">IF(A11="","",((A11-$AB$13)^2))</f>
        <v>4.2826003086419764</v>
      </c>
      <c r="K11" s="103">
        <f t="shared" ref="K11:K44" si="1">IF(B11="","",((B11-$AB$13)^2))</f>
        <v>0.86593364197530831</v>
      </c>
      <c r="L11" s="103">
        <f t="shared" ref="L11:L44" si="2">IF(C11="","",((C11-$AB$13)^2))</f>
        <v>1.1437114197530869</v>
      </c>
      <c r="M11" s="103">
        <f>AVERAGE(A11:A136)</f>
        <v>2.4583333333333335</v>
      </c>
      <c r="N11" s="103">
        <f>AVERAGE(B11:B136)</f>
        <v>1.7083333333333333</v>
      </c>
      <c r="O11" s="103">
        <f>AVERAGE(C11:C136)</f>
        <v>2.0416666666666665</v>
      </c>
      <c r="Q11" s="103">
        <f>IF(A11="","",ABS(A11-$AC$10))</f>
        <v>1.5</v>
      </c>
      <c r="R11" s="103">
        <f>IF(B11="","",ABS(B11-$AC$11))</f>
        <v>2</v>
      </c>
      <c r="S11" s="103">
        <f>IF(C11="","",ABS(C11-$AC$12))</f>
        <v>0.5</v>
      </c>
      <c r="T11" s="103">
        <f>IF(Q11="","",((Q11-$S$10)^2))</f>
        <v>1.5625E-2</v>
      </c>
      <c r="U11" s="103">
        <f>IF(R11="","",((R11-$S$10)^2))</f>
        <v>0.140625</v>
      </c>
      <c r="V11" s="103">
        <f>IF(S11="","",((S11-$S$10)^2))</f>
        <v>1.265625</v>
      </c>
      <c r="W11" s="103">
        <f>AVERAGE(Q11:Q136)</f>
        <v>1.875</v>
      </c>
      <c r="X11" s="103">
        <f>AVERAGE(R11:R136)</f>
        <v>1.375</v>
      </c>
      <c r="Y11" s="103">
        <f>AVERAGE(S11:S136)</f>
        <v>1.625</v>
      </c>
      <c r="AA11" s="134" t="s">
        <v>162</v>
      </c>
      <c r="AB11" s="224">
        <f>AVERAGE(B11:B136)</f>
        <v>1.7083333333333333</v>
      </c>
      <c r="AC11" s="139">
        <f>MEDIAN(B11:B136)</f>
        <v>1</v>
      </c>
      <c r="AD11" s="134">
        <f>COUNT(B11:B136)</f>
        <v>24</v>
      </c>
      <c r="AE11" s="221">
        <f>STDEV(B11:B136)</f>
        <v>2.0103896803024695</v>
      </c>
      <c r="AF11" s="221">
        <f>VAR(B11:B136)</f>
        <v>4.0416666666666661</v>
      </c>
      <c r="AG11" s="221">
        <f>AE11/SQRT(AD11)</f>
        <v>0.41036907507483766</v>
      </c>
      <c r="AH11" s="221">
        <f>AG11*AU11</f>
        <v>0.82073815014967533</v>
      </c>
      <c r="AI11" s="221">
        <f>MAX(AF10:AF12)/MIN(AF10:AF12)</f>
        <v>1.3549977588525328</v>
      </c>
      <c r="AJ11" s="221">
        <f>Fmax!F12</f>
        <v>2.95</v>
      </c>
      <c r="AK11" s="223"/>
      <c r="AL11" s="223"/>
      <c r="AM11" s="225">
        <f>IF(A11="","",A11-A$142)</f>
        <v>-2.4583333333333335</v>
      </c>
      <c r="AN11" s="225">
        <f>IF(B11="","",B11-B$142)</f>
        <v>1.2916666666666667</v>
      </c>
      <c r="AO11" s="225">
        <f>IF(C11="","",C11-C$142)</f>
        <v>-1.0416666666666665</v>
      </c>
      <c r="AP11" s="223"/>
      <c r="AR11" s="223"/>
      <c r="AS11" s="223"/>
      <c r="AU11" s="103">
        <f>IF(AD11&lt;5,3,IF(AD11&lt;10,2.3,2))</f>
        <v>2</v>
      </c>
      <c r="AV11" s="103">
        <f>QUARTILE(B11:B136,1)</f>
        <v>0</v>
      </c>
      <c r="AW11" s="103">
        <f>QUARTILE(B11:B136,3)</f>
        <v>3</v>
      </c>
      <c r="AX11" s="103">
        <f>AC11-AV11</f>
        <v>1</v>
      </c>
      <c r="AY11" s="103">
        <f>AW11-AC11</f>
        <v>2</v>
      </c>
    </row>
    <row r="12" spans="1:51">
      <c r="A12" s="140">
        <v>4</v>
      </c>
      <c r="B12" s="140">
        <v>4</v>
      </c>
      <c r="C12" s="140">
        <v>0</v>
      </c>
      <c r="E12" s="103">
        <f t="shared" ref="E12:E101" si="3">A12^2</f>
        <v>16</v>
      </c>
      <c r="F12" s="103">
        <f t="shared" ref="F12:F101" si="4">B12^2</f>
        <v>16</v>
      </c>
      <c r="G12" s="103">
        <f t="shared" ref="G12:G101" si="5">C12^2</f>
        <v>0</v>
      </c>
      <c r="J12" s="103">
        <f t="shared" si="0"/>
        <v>3.7270447530864188</v>
      </c>
      <c r="K12" s="103">
        <f t="shared" si="1"/>
        <v>3.7270447530864188</v>
      </c>
      <c r="L12" s="103">
        <f t="shared" si="2"/>
        <v>4.2826003086419764</v>
      </c>
      <c r="M12" s="103">
        <f>(M11-$AB$13)^2</f>
        <v>0.15123456790123452</v>
      </c>
      <c r="N12" s="103">
        <f>(N11-$AB$13)^2</f>
        <v>0.13040123456790143</v>
      </c>
      <c r="O12" s="103">
        <f>(O11-$AB$13)^2</f>
        <v>7.7160493827162409E-4</v>
      </c>
      <c r="Q12" s="103">
        <f t="shared" ref="Q12:Q81" si="6">IF(A12="","",ABS(A12-$AC$10))</f>
        <v>2.5</v>
      </c>
      <c r="R12" s="103">
        <f t="shared" ref="R12:R81" si="7">IF(B12="","",ABS(B12-$AC$11))</f>
        <v>3</v>
      </c>
      <c r="S12" s="103">
        <f t="shared" ref="S12:S81" si="8">IF(C12="","",ABS(C12-$AC$12))</f>
        <v>1.5</v>
      </c>
      <c r="T12" s="103">
        <f t="shared" ref="T12:T23" si="9">IF(Q12="","",((Q12-$S$10)^2))</f>
        <v>0.765625</v>
      </c>
      <c r="U12" s="103">
        <f t="shared" ref="U12:U23" si="10">IF(R12="","",((R12-$S$10)^2))</f>
        <v>1.890625</v>
      </c>
      <c r="V12" s="103">
        <f t="shared" ref="V12:V23" si="11">IF(S12="","",((S12-$S$10)^2))</f>
        <v>1.5625E-2</v>
      </c>
      <c r="W12" s="103">
        <f>(W11-$S$10)^2</f>
        <v>6.25E-2</v>
      </c>
      <c r="X12" s="103">
        <f>(X11-$S$10)^2</f>
        <v>6.25E-2</v>
      </c>
      <c r="Y12" s="103">
        <f>(Y11-$S$10)^2</f>
        <v>0</v>
      </c>
      <c r="AA12" s="134" t="s">
        <v>163</v>
      </c>
      <c r="AB12" s="224">
        <f>AVERAGE(C11:C136)</f>
        <v>2.0416666666666665</v>
      </c>
      <c r="AC12" s="139">
        <f>MEDIAN(C11:C136)</f>
        <v>1.5</v>
      </c>
      <c r="AD12" s="134">
        <f>COUNT(C11:C136)</f>
        <v>24</v>
      </c>
      <c r="AE12" s="221">
        <f>STDEV(C11:C136)</f>
        <v>2.0531876948162648</v>
      </c>
      <c r="AF12" s="221">
        <f>VAR(C11:C136)</f>
        <v>4.2155797101449277</v>
      </c>
      <c r="AG12" s="221">
        <f>AE12/SQRT(AD12)</f>
        <v>0.41910518320508994</v>
      </c>
      <c r="AH12" s="221">
        <f>AG12*AU12</f>
        <v>0.83821036641017987</v>
      </c>
      <c r="AI12" s="223"/>
      <c r="AJ12" s="223"/>
      <c r="AK12" s="223"/>
      <c r="AL12" s="223"/>
      <c r="AM12" s="226">
        <f t="shared" ref="AM12:AM75" si="12">IF(A12="","",A12-A$142)</f>
        <v>1.5416666666666665</v>
      </c>
      <c r="AN12" s="226">
        <f t="shared" ref="AN12:AN75" si="13">IF(B12="","",B12-B$142)</f>
        <v>2.291666666666667</v>
      </c>
      <c r="AO12" s="226">
        <f t="shared" ref="AO12:AO75" si="14">IF(C12="","",C12-C$142)</f>
        <v>-2.0416666666666665</v>
      </c>
      <c r="AP12" s="223"/>
      <c r="AR12" s="223"/>
      <c r="AS12" s="223"/>
      <c r="AU12" s="103">
        <f>IF(AD12&lt;5,3,IF(AD12&lt;10,2.3,2))</f>
        <v>2</v>
      </c>
      <c r="AV12" s="103">
        <f>QUARTILE(C11:C136,1)</f>
        <v>0</v>
      </c>
      <c r="AW12" s="103">
        <f>QUARTILE(C11:C136,3)</f>
        <v>3.25</v>
      </c>
      <c r="AX12" s="103">
        <f>AC12-AV12</f>
        <v>1.5</v>
      </c>
      <c r="AY12" s="103">
        <f>AW12-AC12</f>
        <v>1.75</v>
      </c>
    </row>
    <row r="13" spans="1:51">
      <c r="A13" s="140">
        <v>5</v>
      </c>
      <c r="B13" s="140">
        <v>2</v>
      </c>
      <c r="C13" s="140">
        <v>6</v>
      </c>
      <c r="E13" s="103">
        <f t="shared" si="3"/>
        <v>25</v>
      </c>
      <c r="F13" s="103">
        <f t="shared" si="4"/>
        <v>4</v>
      </c>
      <c r="G13" s="103">
        <f t="shared" si="5"/>
        <v>36</v>
      </c>
      <c r="J13" s="103">
        <f t="shared" si="0"/>
        <v>8.58815586419753</v>
      </c>
      <c r="K13" s="103">
        <f t="shared" si="1"/>
        <v>4.8225308641975584E-3</v>
      </c>
      <c r="L13" s="103">
        <f t="shared" si="2"/>
        <v>15.449266975308641</v>
      </c>
      <c r="M13" s="103">
        <f>M12*COUNT(A11:A136)</f>
        <v>3.6296296296296284</v>
      </c>
      <c r="N13" s="103">
        <f>N12*COUNT(B11:B136)</f>
        <v>3.1296296296296342</v>
      </c>
      <c r="O13" s="103">
        <f>O12*COUNT(C11:C136)</f>
        <v>1.8518518518518979E-2</v>
      </c>
      <c r="Q13" s="103">
        <f t="shared" si="6"/>
        <v>3.5</v>
      </c>
      <c r="R13" s="103">
        <f t="shared" si="7"/>
        <v>1</v>
      </c>
      <c r="S13" s="103">
        <f t="shared" si="8"/>
        <v>4.5</v>
      </c>
      <c r="T13" s="103">
        <f t="shared" si="9"/>
        <v>3.515625</v>
      </c>
      <c r="U13" s="103">
        <f t="shared" si="10"/>
        <v>0.390625</v>
      </c>
      <c r="V13" s="103">
        <f t="shared" si="11"/>
        <v>8.265625</v>
      </c>
      <c r="W13" s="103">
        <f>W12*COUNT(Q11:Q136)</f>
        <v>1.5</v>
      </c>
      <c r="X13" s="103">
        <f>X12*COUNT(R11:R136)</f>
        <v>1.5</v>
      </c>
      <c r="Y13" s="103">
        <f>Y12*COUNT(S11:S136)</f>
        <v>0</v>
      </c>
      <c r="AA13" s="134" t="s">
        <v>171</v>
      </c>
      <c r="AB13" s="227">
        <f>AVERAGE(A11:C136)</f>
        <v>2.0694444444444446</v>
      </c>
      <c r="AD13" s="134">
        <f>SUM(AD10:AD12)</f>
        <v>72</v>
      </c>
      <c r="AE13" s="228"/>
      <c r="AM13" s="226">
        <f t="shared" si="12"/>
        <v>2.5416666666666665</v>
      </c>
      <c r="AN13" s="226">
        <f t="shared" si="13"/>
        <v>0.29166666666666674</v>
      </c>
      <c r="AO13" s="226">
        <f t="shared" si="14"/>
        <v>3.9583333333333335</v>
      </c>
      <c r="AQ13" s="131" t="s">
        <v>806</v>
      </c>
    </row>
    <row r="14" spans="1:51">
      <c r="A14" s="140">
        <v>7</v>
      </c>
      <c r="B14" s="140">
        <v>1</v>
      </c>
      <c r="C14" s="140">
        <v>3</v>
      </c>
      <c r="E14" s="103">
        <f t="shared" si="3"/>
        <v>49</v>
      </c>
      <c r="F14" s="103">
        <f t="shared" si="4"/>
        <v>1</v>
      </c>
      <c r="G14" s="103">
        <f t="shared" si="5"/>
        <v>9</v>
      </c>
      <c r="J14" s="103">
        <f t="shared" si="0"/>
        <v>24.31037808641975</v>
      </c>
      <c r="K14" s="103">
        <f t="shared" si="1"/>
        <v>1.1437114197530869</v>
      </c>
      <c r="L14" s="103">
        <f t="shared" si="2"/>
        <v>0.86593364197530831</v>
      </c>
      <c r="Q14" s="103">
        <f t="shared" si="6"/>
        <v>5.5</v>
      </c>
      <c r="R14" s="103">
        <f t="shared" si="7"/>
        <v>0</v>
      </c>
      <c r="S14" s="103">
        <f t="shared" si="8"/>
        <v>1.5</v>
      </c>
      <c r="T14" s="103">
        <f t="shared" si="9"/>
        <v>15.015625</v>
      </c>
      <c r="U14" s="103">
        <f t="shared" si="10"/>
        <v>2.640625</v>
      </c>
      <c r="V14" s="103">
        <f t="shared" si="11"/>
        <v>1.5625E-2</v>
      </c>
      <c r="AI14" s="108" t="s">
        <v>300</v>
      </c>
      <c r="AM14" s="226">
        <f t="shared" si="12"/>
        <v>4.5416666666666661</v>
      </c>
      <c r="AN14" s="226">
        <f t="shared" si="13"/>
        <v>-0.70833333333333326</v>
      </c>
      <c r="AO14" s="226">
        <f t="shared" si="14"/>
        <v>0.95833333333333348</v>
      </c>
      <c r="AQ14" s="131" t="s">
        <v>807</v>
      </c>
    </row>
    <row r="15" spans="1:51">
      <c r="A15" s="140">
        <v>1</v>
      </c>
      <c r="B15" s="140">
        <v>9</v>
      </c>
      <c r="C15" s="140">
        <v>0</v>
      </c>
      <c r="E15" s="103">
        <f t="shared" si="3"/>
        <v>1</v>
      </c>
      <c r="F15" s="103">
        <f t="shared" si="4"/>
        <v>81</v>
      </c>
      <c r="G15" s="103">
        <f t="shared" si="5"/>
        <v>0</v>
      </c>
      <c r="J15" s="103">
        <f t="shared" si="0"/>
        <v>1.1437114197530869</v>
      </c>
      <c r="K15" s="103">
        <f t="shared" si="1"/>
        <v>48.032600308641975</v>
      </c>
      <c r="L15" s="103">
        <f t="shared" si="2"/>
        <v>4.2826003086419764</v>
      </c>
      <c r="Q15" s="103">
        <f t="shared" si="6"/>
        <v>0.5</v>
      </c>
      <c r="R15" s="103">
        <f t="shared" si="7"/>
        <v>8</v>
      </c>
      <c r="S15" s="103">
        <f t="shared" si="8"/>
        <v>1.5</v>
      </c>
      <c r="T15" s="103">
        <f t="shared" si="9"/>
        <v>1.265625</v>
      </c>
      <c r="U15" s="103">
        <f t="shared" si="10"/>
        <v>40.640625</v>
      </c>
      <c r="V15" s="103">
        <f t="shared" si="11"/>
        <v>1.5625E-2</v>
      </c>
      <c r="AA15" s="129" t="s">
        <v>158</v>
      </c>
      <c r="AB15" s="103">
        <f>(SUM(A11:C136))^2</f>
        <v>22201</v>
      </c>
      <c r="AD15" s="281">
        <f>(AB10-AB$13)^2</f>
        <v>0.15123456790123452</v>
      </c>
      <c r="AI15" s="138" t="s">
        <v>316</v>
      </c>
      <c r="AM15" s="226">
        <f t="shared" si="12"/>
        <v>-1.4583333333333335</v>
      </c>
      <c r="AN15" s="226">
        <f t="shared" si="13"/>
        <v>7.291666666666667</v>
      </c>
      <c r="AO15" s="226">
        <f t="shared" si="14"/>
        <v>-2.0416666666666665</v>
      </c>
      <c r="AQ15" s="131" t="s">
        <v>808</v>
      </c>
    </row>
    <row r="16" spans="1:51">
      <c r="A16" s="140">
        <v>1</v>
      </c>
      <c r="B16" s="140">
        <v>0</v>
      </c>
      <c r="C16" s="140">
        <v>2</v>
      </c>
      <c r="E16" s="103">
        <f t="shared" si="3"/>
        <v>1</v>
      </c>
      <c r="F16" s="103">
        <f t="shared" si="4"/>
        <v>0</v>
      </c>
      <c r="G16" s="103">
        <f t="shared" si="5"/>
        <v>4</v>
      </c>
      <c r="J16" s="103">
        <f t="shared" si="0"/>
        <v>1.1437114197530869</v>
      </c>
      <c r="K16" s="103">
        <f t="shared" si="1"/>
        <v>4.2826003086419764</v>
      </c>
      <c r="L16" s="103">
        <f t="shared" si="2"/>
        <v>4.8225308641975584E-3</v>
      </c>
      <c r="Q16" s="103">
        <f t="shared" si="6"/>
        <v>0.5</v>
      </c>
      <c r="R16" s="103">
        <f t="shared" si="7"/>
        <v>1</v>
      </c>
      <c r="S16" s="103">
        <f t="shared" si="8"/>
        <v>0.5</v>
      </c>
      <c r="T16" s="103">
        <f t="shared" si="9"/>
        <v>1.265625</v>
      </c>
      <c r="U16" s="103">
        <f t="shared" si="10"/>
        <v>0.390625</v>
      </c>
      <c r="V16" s="103">
        <f t="shared" si="11"/>
        <v>1.265625</v>
      </c>
      <c r="AA16" s="129" t="s">
        <v>159</v>
      </c>
      <c r="AB16" s="103">
        <f>(SUM(E11:G136))-(AB15/AD13)</f>
        <v>322.65277777777777</v>
      </c>
      <c r="AD16" s="281">
        <f>(AB11-AB$13)^2</f>
        <v>0.13040123456790143</v>
      </c>
      <c r="AI16" s="103" t="s">
        <v>313</v>
      </c>
      <c r="AM16" s="226">
        <f t="shared" si="12"/>
        <v>-1.4583333333333335</v>
      </c>
      <c r="AN16" s="226">
        <f t="shared" si="13"/>
        <v>-1.7083333333333333</v>
      </c>
      <c r="AO16" s="226">
        <f t="shared" si="14"/>
        <v>-4.1666666666666519E-2</v>
      </c>
    </row>
    <row r="17" spans="1:43">
      <c r="A17" s="140">
        <v>6</v>
      </c>
      <c r="B17" s="140">
        <v>0</v>
      </c>
      <c r="C17" s="140">
        <v>2</v>
      </c>
      <c r="E17" s="103">
        <f t="shared" si="3"/>
        <v>36</v>
      </c>
      <c r="F17" s="103">
        <f t="shared" si="4"/>
        <v>0</v>
      </c>
      <c r="G17" s="103">
        <f t="shared" si="5"/>
        <v>4</v>
      </c>
      <c r="J17" s="103">
        <f t="shared" si="0"/>
        <v>15.449266975308641</v>
      </c>
      <c r="K17" s="103">
        <f t="shared" si="1"/>
        <v>4.2826003086419764</v>
      </c>
      <c r="L17" s="103">
        <f t="shared" si="2"/>
        <v>4.8225308641975584E-3</v>
      </c>
      <c r="Q17" s="103">
        <f t="shared" si="6"/>
        <v>4.5</v>
      </c>
      <c r="R17" s="103">
        <f t="shared" si="7"/>
        <v>1</v>
      </c>
      <c r="S17" s="103">
        <f t="shared" si="8"/>
        <v>0.5</v>
      </c>
      <c r="T17" s="103">
        <f t="shared" si="9"/>
        <v>8.265625</v>
      </c>
      <c r="U17" s="103">
        <f t="shared" si="10"/>
        <v>0.390625</v>
      </c>
      <c r="V17" s="103">
        <f t="shared" si="11"/>
        <v>1.265625</v>
      </c>
      <c r="AA17" s="129" t="s">
        <v>165</v>
      </c>
      <c r="AB17" s="103">
        <f>SUM(A141:C141)-E141</f>
        <v>6.7777777777777715</v>
      </c>
      <c r="AD17" s="282">
        <f>(AB12-AB$13)^2</f>
        <v>7.7160493827162409E-4</v>
      </c>
      <c r="AI17" s="103" t="s">
        <v>314</v>
      </c>
      <c r="AM17" s="226">
        <f t="shared" si="12"/>
        <v>3.5416666666666665</v>
      </c>
      <c r="AN17" s="226">
        <f t="shared" si="13"/>
        <v>-1.7083333333333333</v>
      </c>
      <c r="AO17" s="226">
        <f t="shared" si="14"/>
        <v>-4.1666666666666519E-2</v>
      </c>
      <c r="AQ17" s="131" t="s">
        <v>833</v>
      </c>
    </row>
    <row r="18" spans="1:43">
      <c r="A18" s="140">
        <v>7</v>
      </c>
      <c r="B18" s="140">
        <v>0</v>
      </c>
      <c r="C18" s="140">
        <v>5</v>
      </c>
      <c r="E18" s="103">
        <f t="shared" si="3"/>
        <v>49</v>
      </c>
      <c r="F18" s="103">
        <f t="shared" si="4"/>
        <v>0</v>
      </c>
      <c r="G18" s="103">
        <f>C18^2</f>
        <v>25</v>
      </c>
      <c r="J18" s="103">
        <f t="shared" si="0"/>
        <v>24.31037808641975</v>
      </c>
      <c r="K18" s="103">
        <f t="shared" si="1"/>
        <v>4.2826003086419764</v>
      </c>
      <c r="L18" s="103">
        <f>IF(C18="","",((C18-$AB$13)^2))</f>
        <v>8.58815586419753</v>
      </c>
      <c r="Q18" s="103">
        <f t="shared" si="6"/>
        <v>5.5</v>
      </c>
      <c r="R18" s="103">
        <f t="shared" si="7"/>
        <v>1</v>
      </c>
      <c r="S18" s="103">
        <f>IF(C18="","",ABS(C18-$AC$12))</f>
        <v>3.5</v>
      </c>
      <c r="T18" s="103">
        <f t="shared" si="9"/>
        <v>15.015625</v>
      </c>
      <c r="U18" s="103">
        <f t="shared" si="10"/>
        <v>0.390625</v>
      </c>
      <c r="V18" s="103">
        <f t="shared" si="11"/>
        <v>3.515625</v>
      </c>
      <c r="AA18" s="129" t="s">
        <v>166</v>
      </c>
      <c r="AB18" s="103">
        <f>AB16-AB17</f>
        <v>315.875</v>
      </c>
      <c r="AD18" s="281">
        <f>SUM(AD15:AD17)</f>
        <v>0.28240740740740755</v>
      </c>
      <c r="AI18" s="108" t="s">
        <v>366</v>
      </c>
      <c r="AM18" s="226">
        <f t="shared" si="12"/>
        <v>4.5416666666666661</v>
      </c>
      <c r="AN18" s="226">
        <f t="shared" si="13"/>
        <v>-1.7083333333333333</v>
      </c>
      <c r="AO18" s="226">
        <f>IF(C18="","",C18-C$142)</f>
        <v>2.9583333333333335</v>
      </c>
    </row>
    <row r="19" spans="1:43">
      <c r="A19" s="140">
        <v>4</v>
      </c>
      <c r="B19" s="140">
        <v>0</v>
      </c>
      <c r="C19" s="140">
        <v>2</v>
      </c>
      <c r="E19" s="103">
        <f t="shared" si="3"/>
        <v>16</v>
      </c>
      <c r="F19" s="103">
        <f t="shared" si="4"/>
        <v>0</v>
      </c>
      <c r="G19" s="103">
        <f>C19^2</f>
        <v>4</v>
      </c>
      <c r="J19" s="103">
        <f t="shared" si="0"/>
        <v>3.7270447530864188</v>
      </c>
      <c r="K19" s="103">
        <f t="shared" si="1"/>
        <v>4.2826003086419764</v>
      </c>
      <c r="L19" s="103">
        <f>IF(C19="","",((C19-$AB$13)^2))</f>
        <v>4.8225308641975584E-3</v>
      </c>
      <c r="Q19" s="103">
        <f t="shared" si="6"/>
        <v>2.5</v>
      </c>
      <c r="R19" s="103">
        <f t="shared" si="7"/>
        <v>1</v>
      </c>
      <c r="S19" s="103">
        <f>IF(C19="","",ABS(C19-$AC$12))</f>
        <v>0.5</v>
      </c>
      <c r="T19" s="103">
        <f t="shared" si="9"/>
        <v>0.765625</v>
      </c>
      <c r="U19" s="103">
        <f t="shared" si="10"/>
        <v>0.390625</v>
      </c>
      <c r="V19" s="103">
        <f t="shared" si="11"/>
        <v>1.265625</v>
      </c>
      <c r="AM19" s="226">
        <f t="shared" si="12"/>
        <v>1.5416666666666665</v>
      </c>
      <c r="AN19" s="226">
        <f t="shared" si="13"/>
        <v>-1.7083333333333333</v>
      </c>
      <c r="AO19" s="226">
        <f>IF(C19="","",C19-C$142)</f>
        <v>-4.1666666666666519E-2</v>
      </c>
    </row>
    <row r="20" spans="1:43">
      <c r="A20" s="140">
        <v>2</v>
      </c>
      <c r="B20" s="140">
        <v>1</v>
      </c>
      <c r="C20" s="140">
        <v>0</v>
      </c>
      <c r="E20" s="103">
        <f t="shared" si="3"/>
        <v>4</v>
      </c>
      <c r="F20" s="103">
        <f t="shared" si="4"/>
        <v>1</v>
      </c>
      <c r="G20" s="103">
        <f>C20^2</f>
        <v>0</v>
      </c>
      <c r="J20" s="103">
        <f t="shared" si="0"/>
        <v>4.8225308641975584E-3</v>
      </c>
      <c r="K20" s="103">
        <f t="shared" si="1"/>
        <v>1.1437114197530869</v>
      </c>
      <c r="L20" s="103">
        <f>IF(C20="","",((C20-$AB$13)^2))</f>
        <v>4.2826003086419764</v>
      </c>
      <c r="Q20" s="103">
        <f t="shared" si="6"/>
        <v>0.5</v>
      </c>
      <c r="R20" s="103">
        <f t="shared" si="7"/>
        <v>0</v>
      </c>
      <c r="S20" s="103">
        <f>IF(C20="","",ABS(C20-$AC$12))</f>
        <v>1.5</v>
      </c>
      <c r="T20" s="103">
        <f t="shared" si="9"/>
        <v>1.265625</v>
      </c>
      <c r="U20" s="103">
        <f t="shared" si="10"/>
        <v>2.640625</v>
      </c>
      <c r="V20" s="103">
        <f t="shared" si="11"/>
        <v>1.5625E-2</v>
      </c>
      <c r="AA20" s="129" t="s">
        <v>167</v>
      </c>
      <c r="AB20" s="103">
        <f>AD13-1</f>
        <v>71</v>
      </c>
      <c r="AI20" s="108" t="s">
        <v>301</v>
      </c>
      <c r="AM20" s="226">
        <f t="shared" si="12"/>
        <v>-0.45833333333333348</v>
      </c>
      <c r="AN20" s="226">
        <f t="shared" si="13"/>
        <v>-0.70833333333333326</v>
      </c>
      <c r="AO20" s="226">
        <f>IF(C20="","",C20-C$142)</f>
        <v>-2.0416666666666665</v>
      </c>
    </row>
    <row r="21" spans="1:43" ht="13.5">
      <c r="A21" s="140">
        <v>1</v>
      </c>
      <c r="B21" s="140">
        <v>2</v>
      </c>
      <c r="C21" s="140">
        <v>1</v>
      </c>
      <c r="E21" s="103">
        <f t="shared" si="3"/>
        <v>1</v>
      </c>
      <c r="F21" s="103">
        <f t="shared" si="4"/>
        <v>4</v>
      </c>
      <c r="G21" s="103">
        <f>C21^2</f>
        <v>1</v>
      </c>
      <c r="J21" s="103">
        <f t="shared" si="0"/>
        <v>1.1437114197530869</v>
      </c>
      <c r="K21" s="103">
        <f t="shared" si="1"/>
        <v>4.8225308641975584E-3</v>
      </c>
      <c r="L21" s="103">
        <f>IF(C21="","",((C21-$AB$13)^2))</f>
        <v>1.1437114197530869</v>
      </c>
      <c r="Q21" s="103">
        <f t="shared" si="6"/>
        <v>0.5</v>
      </c>
      <c r="R21" s="103">
        <f t="shared" si="7"/>
        <v>1</v>
      </c>
      <c r="S21" s="103">
        <f>IF(C21="","",ABS(C21-$AC$12))</f>
        <v>0.5</v>
      </c>
      <c r="T21" s="103">
        <f t="shared" si="9"/>
        <v>1.265625</v>
      </c>
      <c r="U21" s="103">
        <f t="shared" si="10"/>
        <v>0.390625</v>
      </c>
      <c r="V21" s="103">
        <f t="shared" si="11"/>
        <v>1.265625</v>
      </c>
      <c r="AA21" s="129" t="s">
        <v>168</v>
      </c>
      <c r="AB21" s="103">
        <v>2</v>
      </c>
      <c r="AM21" s="226">
        <f t="shared" si="12"/>
        <v>-1.4583333333333335</v>
      </c>
      <c r="AN21" s="226">
        <f t="shared" si="13"/>
        <v>0.29166666666666674</v>
      </c>
      <c r="AO21" s="226">
        <f>IF(C21="","",C21-C$142)</f>
        <v>-1.0416666666666665</v>
      </c>
      <c r="AQ21" s="368" t="s">
        <v>809</v>
      </c>
    </row>
    <row r="22" spans="1:43" ht="13.5">
      <c r="A22" s="140">
        <v>0</v>
      </c>
      <c r="B22" s="140">
        <v>2</v>
      </c>
      <c r="C22" s="140">
        <v>0</v>
      </c>
      <c r="E22" s="103">
        <f t="shared" si="3"/>
        <v>0</v>
      </c>
      <c r="F22" s="103">
        <f t="shared" si="4"/>
        <v>4</v>
      </c>
      <c r="G22" s="103">
        <f t="shared" si="5"/>
        <v>0</v>
      </c>
      <c r="J22" s="103">
        <f t="shared" si="0"/>
        <v>4.2826003086419764</v>
      </c>
      <c r="K22" s="103">
        <f t="shared" si="1"/>
        <v>4.8225308641975584E-3</v>
      </c>
      <c r="L22" s="103">
        <f t="shared" si="2"/>
        <v>4.2826003086419764</v>
      </c>
      <c r="Q22" s="103">
        <f t="shared" si="6"/>
        <v>1.5</v>
      </c>
      <c r="R22" s="103">
        <f t="shared" si="7"/>
        <v>1</v>
      </c>
      <c r="S22" s="103">
        <f t="shared" si="8"/>
        <v>1.5</v>
      </c>
      <c r="T22" s="103">
        <f t="shared" si="9"/>
        <v>1.5625E-2</v>
      </c>
      <c r="U22" s="103">
        <f t="shared" si="10"/>
        <v>0.390625</v>
      </c>
      <c r="V22" s="103">
        <f t="shared" si="11"/>
        <v>1.5625E-2</v>
      </c>
      <c r="AA22" s="129" t="s">
        <v>169</v>
      </c>
      <c r="AB22" s="103">
        <f>AB20-AB21</f>
        <v>69</v>
      </c>
      <c r="AM22" s="226">
        <f t="shared" si="12"/>
        <v>-2.4583333333333335</v>
      </c>
      <c r="AN22" s="226">
        <f t="shared" si="13"/>
        <v>0.29166666666666674</v>
      </c>
      <c r="AO22" s="226">
        <f t="shared" si="14"/>
        <v>-2.0416666666666665</v>
      </c>
      <c r="AQ22" s="369" t="s">
        <v>810</v>
      </c>
    </row>
    <row r="23" spans="1:43" ht="13.5">
      <c r="A23" s="140">
        <v>0</v>
      </c>
      <c r="B23" s="140">
        <v>3</v>
      </c>
      <c r="C23" s="140">
        <v>4</v>
      </c>
      <c r="E23" s="103">
        <f t="shared" si="3"/>
        <v>0</v>
      </c>
      <c r="F23" s="103">
        <f t="shared" si="4"/>
        <v>9</v>
      </c>
      <c r="G23" s="103">
        <f t="shared" si="5"/>
        <v>16</v>
      </c>
      <c r="J23" s="103">
        <f t="shared" si="0"/>
        <v>4.2826003086419764</v>
      </c>
      <c r="K23" s="103">
        <f t="shared" si="1"/>
        <v>0.86593364197530831</v>
      </c>
      <c r="L23" s="103">
        <f t="shared" si="2"/>
        <v>3.7270447530864188</v>
      </c>
      <c r="Q23" s="103">
        <f t="shared" si="6"/>
        <v>1.5</v>
      </c>
      <c r="R23" s="103">
        <f t="shared" si="7"/>
        <v>2</v>
      </c>
      <c r="S23" s="103">
        <f t="shared" si="8"/>
        <v>2.5</v>
      </c>
      <c r="T23" s="103">
        <f t="shared" si="9"/>
        <v>1.5625E-2</v>
      </c>
      <c r="U23" s="103">
        <f t="shared" si="10"/>
        <v>0.140625</v>
      </c>
      <c r="V23" s="103">
        <f t="shared" si="11"/>
        <v>0.765625</v>
      </c>
      <c r="AM23" s="226">
        <f t="shared" si="12"/>
        <v>-2.4583333333333335</v>
      </c>
      <c r="AN23" s="226">
        <f t="shared" si="13"/>
        <v>1.2916666666666667</v>
      </c>
      <c r="AO23" s="226">
        <f t="shared" si="14"/>
        <v>1.9583333333333335</v>
      </c>
      <c r="AQ23" s="369" t="s">
        <v>811</v>
      </c>
    </row>
    <row r="24" spans="1:43" ht="13.5">
      <c r="A24" s="140">
        <v>2</v>
      </c>
      <c r="B24" s="140">
        <v>3</v>
      </c>
      <c r="C24" s="140">
        <v>2</v>
      </c>
      <c r="E24" s="103">
        <f t="shared" si="3"/>
        <v>4</v>
      </c>
      <c r="F24" s="103">
        <f t="shared" si="4"/>
        <v>9</v>
      </c>
      <c r="G24" s="103">
        <f t="shared" si="5"/>
        <v>4</v>
      </c>
      <c r="J24" s="103">
        <f t="shared" si="0"/>
        <v>4.8225308641975584E-3</v>
      </c>
      <c r="K24" s="103">
        <f t="shared" si="1"/>
        <v>0.86593364197530831</v>
      </c>
      <c r="L24" s="103">
        <f t="shared" si="2"/>
        <v>4.8225308641975584E-3</v>
      </c>
      <c r="Q24" s="103">
        <f t="shared" si="6"/>
        <v>0.5</v>
      </c>
      <c r="R24" s="103">
        <f t="shared" si="7"/>
        <v>2</v>
      </c>
      <c r="S24" s="103">
        <f t="shared" si="8"/>
        <v>0.5</v>
      </c>
      <c r="T24" s="103">
        <f t="shared" ref="T24:T39" si="15">IF(Q24="","",((Q24-$S$10)^2))</f>
        <v>1.265625</v>
      </c>
      <c r="U24" s="103">
        <f t="shared" ref="U24:U39" si="16">IF(R24="","",((R24-$S$10)^2))</f>
        <v>0.140625</v>
      </c>
      <c r="V24" s="103">
        <f t="shared" ref="V24:V39" si="17">IF(S24="","",((S24-$S$10)^2))</f>
        <v>1.265625</v>
      </c>
      <c r="AA24" s="129" t="s">
        <v>172</v>
      </c>
      <c r="AB24" s="103">
        <f>AB17/AB21</f>
        <v>3.3888888888888857</v>
      </c>
      <c r="AM24" s="226">
        <f t="shared" si="12"/>
        <v>-0.45833333333333348</v>
      </c>
      <c r="AN24" s="226">
        <f t="shared" si="13"/>
        <v>1.2916666666666667</v>
      </c>
      <c r="AO24" s="226">
        <f t="shared" si="14"/>
        <v>-4.1666666666666519E-2</v>
      </c>
      <c r="AQ24" s="369" t="s">
        <v>812</v>
      </c>
    </row>
    <row r="25" spans="1:43" ht="13.5">
      <c r="A25" s="140">
        <v>4</v>
      </c>
      <c r="B25" s="140">
        <v>3</v>
      </c>
      <c r="C25" s="140">
        <v>0</v>
      </c>
      <c r="E25" s="103">
        <f t="shared" si="3"/>
        <v>16</v>
      </c>
      <c r="F25" s="103">
        <f t="shared" si="4"/>
        <v>9</v>
      </c>
      <c r="G25" s="103">
        <f t="shared" si="5"/>
        <v>0</v>
      </c>
      <c r="J25" s="103">
        <f t="shared" si="0"/>
        <v>3.7270447530864188</v>
      </c>
      <c r="K25" s="103">
        <f t="shared" si="1"/>
        <v>0.86593364197530831</v>
      </c>
      <c r="L25" s="103">
        <f t="shared" si="2"/>
        <v>4.2826003086419764</v>
      </c>
      <c r="Q25" s="103">
        <f t="shared" si="6"/>
        <v>2.5</v>
      </c>
      <c r="R25" s="103">
        <f t="shared" si="7"/>
        <v>2</v>
      </c>
      <c r="S25" s="103">
        <f t="shared" si="8"/>
        <v>1.5</v>
      </c>
      <c r="T25" s="103">
        <f t="shared" si="15"/>
        <v>0.765625</v>
      </c>
      <c r="U25" s="103">
        <f t="shared" si="16"/>
        <v>0.140625</v>
      </c>
      <c r="V25" s="103">
        <f t="shared" si="17"/>
        <v>1.5625E-2</v>
      </c>
      <c r="AA25" s="129" t="s">
        <v>170</v>
      </c>
      <c r="AB25" s="103">
        <f>AB18/AB22</f>
        <v>4.5778985507246377</v>
      </c>
      <c r="AM25" s="226">
        <f t="shared" si="12"/>
        <v>1.5416666666666665</v>
      </c>
      <c r="AN25" s="226">
        <f t="shared" si="13"/>
        <v>1.2916666666666667</v>
      </c>
      <c r="AO25" s="226">
        <f t="shared" si="14"/>
        <v>-2.0416666666666665</v>
      </c>
      <c r="AQ25" s="369" t="s">
        <v>813</v>
      </c>
    </row>
    <row r="26" spans="1:43" ht="13.5">
      <c r="A26" s="140">
        <v>0</v>
      </c>
      <c r="B26" s="140">
        <v>0</v>
      </c>
      <c r="C26" s="140">
        <v>0</v>
      </c>
      <c r="E26" s="103">
        <f t="shared" si="3"/>
        <v>0</v>
      </c>
      <c r="F26" s="103">
        <f t="shared" si="4"/>
        <v>0</v>
      </c>
      <c r="G26" s="103">
        <f t="shared" si="5"/>
        <v>0</v>
      </c>
      <c r="J26" s="103">
        <f t="shared" si="0"/>
        <v>4.2826003086419764</v>
      </c>
      <c r="K26" s="103">
        <f t="shared" si="1"/>
        <v>4.2826003086419764</v>
      </c>
      <c r="L26" s="103">
        <f t="shared" si="2"/>
        <v>4.2826003086419764</v>
      </c>
      <c r="Q26" s="103">
        <f t="shared" si="6"/>
        <v>1.5</v>
      </c>
      <c r="R26" s="103">
        <f t="shared" si="7"/>
        <v>1</v>
      </c>
      <c r="S26" s="103">
        <f t="shared" si="8"/>
        <v>1.5</v>
      </c>
      <c r="T26" s="103">
        <f t="shared" si="15"/>
        <v>1.5625E-2</v>
      </c>
      <c r="U26" s="103">
        <f t="shared" si="16"/>
        <v>0.390625</v>
      </c>
      <c r="V26" s="103">
        <f t="shared" si="17"/>
        <v>1.5625E-2</v>
      </c>
      <c r="AA26" s="129" t="s">
        <v>173</v>
      </c>
      <c r="AB26" s="228">
        <f>AB24/AB25</f>
        <v>0.74027173196148199</v>
      </c>
      <c r="AM26" s="226">
        <f t="shared" si="12"/>
        <v>-2.4583333333333335</v>
      </c>
      <c r="AN26" s="226">
        <f t="shared" si="13"/>
        <v>-1.7083333333333333</v>
      </c>
      <c r="AO26" s="226">
        <f t="shared" si="14"/>
        <v>-2.0416666666666665</v>
      </c>
      <c r="AQ26" s="369" t="s">
        <v>814</v>
      </c>
    </row>
    <row r="27" spans="1:43" ht="13.5">
      <c r="A27" s="140">
        <v>6</v>
      </c>
      <c r="B27" s="140">
        <v>1</v>
      </c>
      <c r="C27" s="140">
        <v>3</v>
      </c>
      <c r="E27" s="103">
        <f t="shared" si="3"/>
        <v>36</v>
      </c>
      <c r="F27" s="103">
        <f t="shared" si="4"/>
        <v>1</v>
      </c>
      <c r="G27" s="103">
        <f t="shared" si="5"/>
        <v>9</v>
      </c>
      <c r="J27" s="103">
        <f t="shared" si="0"/>
        <v>15.449266975308641</v>
      </c>
      <c r="K27" s="103">
        <f t="shared" si="1"/>
        <v>1.1437114197530869</v>
      </c>
      <c r="L27" s="103">
        <f t="shared" si="2"/>
        <v>0.86593364197530831</v>
      </c>
      <c r="Q27" s="103">
        <f t="shared" si="6"/>
        <v>4.5</v>
      </c>
      <c r="R27" s="103">
        <f t="shared" si="7"/>
        <v>0</v>
      </c>
      <c r="S27" s="103">
        <f t="shared" si="8"/>
        <v>1.5</v>
      </c>
      <c r="T27" s="103">
        <f t="shared" si="15"/>
        <v>8.265625</v>
      </c>
      <c r="U27" s="103">
        <f t="shared" si="16"/>
        <v>2.640625</v>
      </c>
      <c r="V27" s="103">
        <f t="shared" si="17"/>
        <v>1.5625E-2</v>
      </c>
      <c r="AM27" s="226">
        <f t="shared" si="12"/>
        <v>3.5416666666666665</v>
      </c>
      <c r="AN27" s="226">
        <f t="shared" si="13"/>
        <v>-0.70833333333333326</v>
      </c>
      <c r="AO27" s="226">
        <f t="shared" si="14"/>
        <v>0.95833333333333348</v>
      </c>
      <c r="AQ27" s="369" t="s">
        <v>815</v>
      </c>
    </row>
    <row r="28" spans="1:43" ht="13.5">
      <c r="A28" s="140">
        <v>1</v>
      </c>
      <c r="B28" s="140">
        <v>2</v>
      </c>
      <c r="C28" s="140">
        <v>1</v>
      </c>
      <c r="E28" s="103">
        <f t="shared" si="3"/>
        <v>1</v>
      </c>
      <c r="F28" s="103">
        <f t="shared" si="4"/>
        <v>4</v>
      </c>
      <c r="G28" s="103">
        <f t="shared" si="5"/>
        <v>1</v>
      </c>
      <c r="J28" s="103">
        <f t="shared" si="0"/>
        <v>1.1437114197530869</v>
      </c>
      <c r="K28" s="103">
        <f t="shared" si="1"/>
        <v>4.8225308641975584E-3</v>
      </c>
      <c r="L28" s="103">
        <f t="shared" si="2"/>
        <v>1.1437114197530869</v>
      </c>
      <c r="Q28" s="103">
        <f t="shared" si="6"/>
        <v>0.5</v>
      </c>
      <c r="R28" s="103">
        <f t="shared" si="7"/>
        <v>1</v>
      </c>
      <c r="S28" s="103">
        <f t="shared" si="8"/>
        <v>0.5</v>
      </c>
      <c r="T28" s="103">
        <f t="shared" si="15"/>
        <v>1.265625</v>
      </c>
      <c r="U28" s="103">
        <f t="shared" si="16"/>
        <v>0.390625</v>
      </c>
      <c r="V28" s="103">
        <f t="shared" si="17"/>
        <v>1.265625</v>
      </c>
      <c r="AA28" s="129" t="s">
        <v>174</v>
      </c>
      <c r="AB28" s="103">
        <f>SQRT((AD18/3)/AB25)</f>
        <v>0.14339840886703295</v>
      </c>
      <c r="AM28" s="226">
        <f t="shared" si="12"/>
        <v>-1.4583333333333335</v>
      </c>
      <c r="AN28" s="226">
        <f t="shared" si="13"/>
        <v>0.29166666666666674</v>
      </c>
      <c r="AO28" s="226">
        <f t="shared" si="14"/>
        <v>-1.0416666666666665</v>
      </c>
      <c r="AQ28" s="369" t="s">
        <v>816</v>
      </c>
    </row>
    <row r="29" spans="1:43" ht="13.5">
      <c r="A29" s="140">
        <v>0</v>
      </c>
      <c r="B29" s="140">
        <v>1</v>
      </c>
      <c r="C29" s="140">
        <v>7</v>
      </c>
      <c r="E29" s="103">
        <f t="shared" si="3"/>
        <v>0</v>
      </c>
      <c r="F29" s="103">
        <f t="shared" si="4"/>
        <v>1</v>
      </c>
      <c r="G29" s="103">
        <f t="shared" si="5"/>
        <v>49</v>
      </c>
      <c r="J29" s="103">
        <f t="shared" si="0"/>
        <v>4.2826003086419764</v>
      </c>
      <c r="K29" s="103">
        <f t="shared" si="1"/>
        <v>1.1437114197530869</v>
      </c>
      <c r="L29" s="103">
        <f t="shared" si="2"/>
        <v>24.31037808641975</v>
      </c>
      <c r="Q29" s="103">
        <f t="shared" si="6"/>
        <v>1.5</v>
      </c>
      <c r="R29" s="103">
        <f t="shared" si="7"/>
        <v>0</v>
      </c>
      <c r="S29" s="103">
        <f t="shared" si="8"/>
        <v>5.5</v>
      </c>
      <c r="T29" s="103">
        <f t="shared" si="15"/>
        <v>1.5625E-2</v>
      </c>
      <c r="U29" s="103">
        <f t="shared" si="16"/>
        <v>2.640625</v>
      </c>
      <c r="V29" s="103">
        <f t="shared" si="17"/>
        <v>15.015625</v>
      </c>
      <c r="AA29" s="129" t="s">
        <v>175</v>
      </c>
      <c r="AB29" s="103">
        <f>AB28*SQRT(MIN(AD10:AD12))</f>
        <v>0.70250586330245102</v>
      </c>
      <c r="AM29" s="226">
        <f t="shared" si="12"/>
        <v>-2.4583333333333335</v>
      </c>
      <c r="AN29" s="226">
        <f t="shared" si="13"/>
        <v>-0.70833333333333326</v>
      </c>
      <c r="AO29" s="226">
        <f t="shared" si="14"/>
        <v>4.9583333333333339</v>
      </c>
      <c r="AQ29" s="369" t="s">
        <v>817</v>
      </c>
    </row>
    <row r="30" spans="1:43" ht="13.5">
      <c r="A30" s="140">
        <v>1</v>
      </c>
      <c r="B30" s="140">
        <v>0</v>
      </c>
      <c r="C30" s="140">
        <v>1</v>
      </c>
      <c r="E30" s="103">
        <f t="shared" si="3"/>
        <v>1</v>
      </c>
      <c r="F30" s="103">
        <f t="shared" si="4"/>
        <v>0</v>
      </c>
      <c r="G30" s="103">
        <f t="shared" si="5"/>
        <v>1</v>
      </c>
      <c r="J30" s="103">
        <f t="shared" si="0"/>
        <v>1.1437114197530869</v>
      </c>
      <c r="K30" s="103">
        <f t="shared" si="1"/>
        <v>4.2826003086419764</v>
      </c>
      <c r="L30" s="103">
        <f t="shared" si="2"/>
        <v>1.1437114197530869</v>
      </c>
      <c r="Q30" s="103">
        <f t="shared" si="6"/>
        <v>0.5</v>
      </c>
      <c r="R30" s="103">
        <f t="shared" si="7"/>
        <v>1</v>
      </c>
      <c r="S30" s="103">
        <f t="shared" si="8"/>
        <v>0.5</v>
      </c>
      <c r="T30" s="103">
        <f t="shared" si="15"/>
        <v>1.265625</v>
      </c>
      <c r="U30" s="103">
        <f t="shared" si="16"/>
        <v>0.390625</v>
      </c>
      <c r="V30" s="103">
        <f t="shared" si="17"/>
        <v>1.265625</v>
      </c>
      <c r="AM30" s="226">
        <f t="shared" si="12"/>
        <v>-1.4583333333333335</v>
      </c>
      <c r="AN30" s="226">
        <f t="shared" si="13"/>
        <v>-1.7083333333333333</v>
      </c>
      <c r="AO30" s="226">
        <f t="shared" si="14"/>
        <v>-1.0416666666666665</v>
      </c>
      <c r="AQ30" s="369" t="s">
        <v>818</v>
      </c>
    </row>
    <row r="31" spans="1:43" ht="13.5">
      <c r="A31" s="140">
        <v>1</v>
      </c>
      <c r="B31" s="140">
        <v>0</v>
      </c>
      <c r="C31" s="140">
        <v>4</v>
      </c>
      <c r="E31" s="103">
        <f t="shared" ref="E31:E51" si="18">A31^2</f>
        <v>1</v>
      </c>
      <c r="F31" s="103">
        <f t="shared" ref="F31:F51" si="19">B31^2</f>
        <v>0</v>
      </c>
      <c r="G31" s="103">
        <f t="shared" ref="G31:G51" si="20">C31^2</f>
        <v>16</v>
      </c>
      <c r="J31" s="103">
        <f t="shared" si="0"/>
        <v>1.1437114197530869</v>
      </c>
      <c r="K31" s="103">
        <f t="shared" si="1"/>
        <v>4.2826003086419764</v>
      </c>
      <c r="L31" s="103">
        <f t="shared" si="2"/>
        <v>3.7270447530864188</v>
      </c>
      <c r="Q31" s="103">
        <f t="shared" si="6"/>
        <v>0.5</v>
      </c>
      <c r="R31" s="103">
        <f t="shared" si="7"/>
        <v>1</v>
      </c>
      <c r="S31" s="103">
        <f t="shared" si="8"/>
        <v>2.5</v>
      </c>
      <c r="T31" s="103">
        <f t="shared" si="15"/>
        <v>1.265625</v>
      </c>
      <c r="U31" s="103">
        <f t="shared" si="16"/>
        <v>0.390625</v>
      </c>
      <c r="V31" s="103">
        <f t="shared" si="17"/>
        <v>0.765625</v>
      </c>
      <c r="AM31" s="226">
        <f t="shared" si="12"/>
        <v>-1.4583333333333335</v>
      </c>
      <c r="AN31" s="226">
        <f t="shared" si="13"/>
        <v>-1.7083333333333333</v>
      </c>
      <c r="AO31" s="226">
        <f t="shared" si="14"/>
        <v>1.9583333333333335</v>
      </c>
      <c r="AQ31" s="370" t="s">
        <v>819</v>
      </c>
    </row>
    <row r="32" spans="1:43" ht="13.5">
      <c r="A32" s="140">
        <v>2</v>
      </c>
      <c r="B32" s="140">
        <v>3</v>
      </c>
      <c r="C32" s="140">
        <v>0</v>
      </c>
      <c r="D32" s="229"/>
      <c r="E32" s="193">
        <f t="shared" si="18"/>
        <v>4</v>
      </c>
      <c r="F32" s="193">
        <f t="shared" si="19"/>
        <v>9</v>
      </c>
      <c r="G32" s="193">
        <f t="shared" si="20"/>
        <v>0</v>
      </c>
      <c r="H32" s="193"/>
      <c r="I32" s="193"/>
      <c r="J32" s="193">
        <f t="shared" si="0"/>
        <v>4.8225308641975584E-3</v>
      </c>
      <c r="K32" s="193">
        <f t="shared" si="1"/>
        <v>0.86593364197530831</v>
      </c>
      <c r="L32" s="193">
        <f t="shared" si="2"/>
        <v>4.2826003086419764</v>
      </c>
      <c r="M32" s="193"/>
      <c r="N32" s="193"/>
      <c r="O32" s="193"/>
      <c r="P32" s="193"/>
      <c r="Q32" s="103">
        <f t="shared" si="6"/>
        <v>0.5</v>
      </c>
      <c r="R32" s="103">
        <f t="shared" si="7"/>
        <v>2</v>
      </c>
      <c r="S32" s="103">
        <f t="shared" si="8"/>
        <v>1.5</v>
      </c>
      <c r="T32" s="193">
        <f t="shared" si="15"/>
        <v>1.265625</v>
      </c>
      <c r="U32" s="193">
        <f t="shared" si="16"/>
        <v>0.140625</v>
      </c>
      <c r="V32" s="193">
        <f t="shared" si="17"/>
        <v>1.5625E-2</v>
      </c>
      <c r="W32" s="193"/>
      <c r="X32" s="193"/>
      <c r="Y32" s="193"/>
      <c r="Z32" s="193"/>
      <c r="AA32" s="255" t="s">
        <v>318</v>
      </c>
      <c r="AB32" s="256"/>
      <c r="AC32" s="256"/>
      <c r="AD32" s="256"/>
      <c r="AE32" s="256"/>
      <c r="AF32" s="256"/>
      <c r="AG32" s="257"/>
      <c r="AM32" s="226">
        <f t="shared" si="12"/>
        <v>-0.45833333333333348</v>
      </c>
      <c r="AN32" s="226">
        <f t="shared" si="13"/>
        <v>1.2916666666666667</v>
      </c>
      <c r="AO32" s="226">
        <f t="shared" si="14"/>
        <v>-2.0416666666666665</v>
      </c>
      <c r="AQ32" s="369" t="s">
        <v>820</v>
      </c>
    </row>
    <row r="33" spans="1:43" ht="13.5">
      <c r="A33" s="140">
        <v>1</v>
      </c>
      <c r="B33" s="140">
        <v>0</v>
      </c>
      <c r="C33" s="140">
        <v>4</v>
      </c>
      <c r="D33" s="230"/>
      <c r="E33" s="103">
        <f t="shared" si="18"/>
        <v>1</v>
      </c>
      <c r="F33" s="103">
        <f t="shared" si="19"/>
        <v>0</v>
      </c>
      <c r="G33" s="103">
        <f t="shared" si="20"/>
        <v>16</v>
      </c>
      <c r="J33" s="103">
        <f t="shared" si="0"/>
        <v>1.1437114197530869</v>
      </c>
      <c r="K33" s="103">
        <f t="shared" si="1"/>
        <v>4.2826003086419764</v>
      </c>
      <c r="L33" s="103">
        <f t="shared" si="2"/>
        <v>3.7270447530864188</v>
      </c>
      <c r="Q33" s="103">
        <f t="shared" si="6"/>
        <v>0.5</v>
      </c>
      <c r="R33" s="103">
        <f t="shared" si="7"/>
        <v>1</v>
      </c>
      <c r="S33" s="103">
        <f t="shared" si="8"/>
        <v>2.5</v>
      </c>
      <c r="T33" s="103">
        <f t="shared" si="15"/>
        <v>1.265625</v>
      </c>
      <c r="U33" s="103">
        <f t="shared" si="16"/>
        <v>0.390625</v>
      </c>
      <c r="V33" s="103">
        <f t="shared" si="17"/>
        <v>0.765625</v>
      </c>
      <c r="AA33" s="231"/>
      <c r="AB33" s="231"/>
      <c r="AC33" s="231"/>
      <c r="AD33" s="231"/>
      <c r="AE33" s="231"/>
      <c r="AF33" s="231"/>
      <c r="AG33" s="232"/>
      <c r="AM33" s="226">
        <f t="shared" si="12"/>
        <v>-1.4583333333333335</v>
      </c>
      <c r="AN33" s="226">
        <f t="shared" si="13"/>
        <v>-1.7083333333333333</v>
      </c>
      <c r="AO33" s="226">
        <f t="shared" si="14"/>
        <v>1.9583333333333335</v>
      </c>
      <c r="AQ33" s="369" t="s">
        <v>821</v>
      </c>
    </row>
    <row r="34" spans="1:43" ht="13.5">
      <c r="A34" s="140">
        <v>3</v>
      </c>
      <c r="B34" s="140">
        <v>1</v>
      </c>
      <c r="C34" s="140">
        <v>1</v>
      </c>
      <c r="D34" s="230"/>
      <c r="E34" s="103">
        <f t="shared" si="18"/>
        <v>9</v>
      </c>
      <c r="F34" s="103">
        <f t="shared" si="19"/>
        <v>1</v>
      </c>
      <c r="G34" s="103">
        <f t="shared" si="20"/>
        <v>1</v>
      </c>
      <c r="J34" s="103">
        <f t="shared" si="0"/>
        <v>0.86593364197530831</v>
      </c>
      <c r="K34" s="103">
        <f t="shared" si="1"/>
        <v>1.1437114197530869</v>
      </c>
      <c r="L34" s="103">
        <f t="shared" si="2"/>
        <v>1.1437114197530869</v>
      </c>
      <c r="Q34" s="103">
        <f t="shared" si="6"/>
        <v>1.5</v>
      </c>
      <c r="R34" s="103">
        <f t="shared" si="7"/>
        <v>0</v>
      </c>
      <c r="S34" s="103">
        <f t="shared" si="8"/>
        <v>0.5</v>
      </c>
      <c r="T34" s="103">
        <f t="shared" si="15"/>
        <v>1.5625E-2</v>
      </c>
      <c r="U34" s="103">
        <f t="shared" si="16"/>
        <v>2.640625</v>
      </c>
      <c r="V34" s="103">
        <f t="shared" si="17"/>
        <v>1.265625</v>
      </c>
      <c r="AA34" s="233" t="s">
        <v>272</v>
      </c>
      <c r="AB34" s="234" t="s">
        <v>206</v>
      </c>
      <c r="AC34" s="234" t="s">
        <v>273</v>
      </c>
      <c r="AD34" s="234" t="s">
        <v>274</v>
      </c>
      <c r="AE34" s="234" t="s">
        <v>275</v>
      </c>
      <c r="AF34" s="235" t="s">
        <v>279</v>
      </c>
      <c r="AG34" s="236" t="s">
        <v>317</v>
      </c>
      <c r="AM34" s="226">
        <f t="shared" si="12"/>
        <v>0.54166666666666652</v>
      </c>
      <c r="AN34" s="226">
        <f t="shared" si="13"/>
        <v>-0.70833333333333326</v>
      </c>
      <c r="AO34" s="226">
        <f t="shared" si="14"/>
        <v>-1.0416666666666665</v>
      </c>
      <c r="AQ34" s="369" t="s">
        <v>822</v>
      </c>
    </row>
    <row r="35" spans="1:43" ht="13.5">
      <c r="A35" s="140"/>
      <c r="B35" s="140"/>
      <c r="C35" s="140"/>
      <c r="D35" s="230"/>
      <c r="E35" s="103">
        <f t="shared" si="18"/>
        <v>0</v>
      </c>
      <c r="F35" s="103">
        <f t="shared" si="19"/>
        <v>0</v>
      </c>
      <c r="G35" s="103">
        <f t="shared" si="20"/>
        <v>0</v>
      </c>
      <c r="J35" s="103" t="str">
        <f t="shared" si="0"/>
        <v/>
      </c>
      <c r="K35" s="103" t="str">
        <f t="shared" si="1"/>
        <v/>
      </c>
      <c r="L35" s="103" t="str">
        <f t="shared" si="2"/>
        <v/>
      </c>
      <c r="Q35" s="103" t="str">
        <f t="shared" si="6"/>
        <v/>
      </c>
      <c r="R35" s="103" t="str">
        <f t="shared" si="7"/>
        <v/>
      </c>
      <c r="S35" s="103" t="str">
        <f t="shared" si="8"/>
        <v/>
      </c>
      <c r="T35" s="103" t="str">
        <f t="shared" si="15"/>
        <v/>
      </c>
      <c r="U35" s="103" t="str">
        <f t="shared" si="16"/>
        <v/>
      </c>
      <c r="V35" s="103" t="str">
        <f t="shared" si="17"/>
        <v/>
      </c>
      <c r="AA35" s="233" t="s">
        <v>276</v>
      </c>
      <c r="AB35" s="234">
        <v>2</v>
      </c>
      <c r="AC35" s="237">
        <f>Y9</f>
        <v>3</v>
      </c>
      <c r="AD35" s="237">
        <f>AC35/AB35</f>
        <v>1.5</v>
      </c>
      <c r="AE35" s="238">
        <f>AD35/AD36</f>
        <v>0.63157894736842102</v>
      </c>
      <c r="AF35" s="239">
        <f>FINV(0.05,AB35,AB36)</f>
        <v>3.1296439825710447</v>
      </c>
      <c r="AG35" s="240">
        <f>FDIST(AE35,AB35,AB36)</f>
        <v>0.53479728847296371</v>
      </c>
      <c r="AM35" s="226" t="str">
        <f t="shared" si="12"/>
        <v/>
      </c>
      <c r="AN35" s="226" t="str">
        <f t="shared" si="13"/>
        <v/>
      </c>
      <c r="AO35" s="226" t="str">
        <f t="shared" si="14"/>
        <v/>
      </c>
      <c r="AQ35" s="370" t="s">
        <v>819</v>
      </c>
    </row>
    <row r="36" spans="1:43" ht="13.5">
      <c r="A36" s="140"/>
      <c r="B36" s="140"/>
      <c r="C36" s="140"/>
      <c r="D36" s="230"/>
      <c r="E36" s="103">
        <f t="shared" si="18"/>
        <v>0</v>
      </c>
      <c r="F36" s="103">
        <f t="shared" si="19"/>
        <v>0</v>
      </c>
      <c r="G36" s="103">
        <f t="shared" si="20"/>
        <v>0</v>
      </c>
      <c r="J36" s="103" t="str">
        <f t="shared" si="0"/>
        <v/>
      </c>
      <c r="K36" s="103" t="str">
        <f t="shared" si="1"/>
        <v/>
      </c>
      <c r="L36" s="103" t="str">
        <f t="shared" si="2"/>
        <v/>
      </c>
      <c r="Q36" s="103" t="str">
        <f t="shared" si="6"/>
        <v/>
      </c>
      <c r="R36" s="103" t="str">
        <f t="shared" si="7"/>
        <v/>
      </c>
      <c r="S36" s="103" t="str">
        <f t="shared" si="8"/>
        <v/>
      </c>
      <c r="T36" s="103" t="str">
        <f t="shared" si="15"/>
        <v/>
      </c>
      <c r="U36" s="103" t="str">
        <f t="shared" si="16"/>
        <v/>
      </c>
      <c r="V36" s="103" t="str">
        <f t="shared" si="17"/>
        <v/>
      </c>
      <c r="AA36" s="233" t="s">
        <v>277</v>
      </c>
      <c r="AB36" s="234">
        <f>AB37-AB35</f>
        <v>69</v>
      </c>
      <c r="AC36" s="237">
        <f>AC37-AC35</f>
        <v>163.875</v>
      </c>
      <c r="AD36" s="237">
        <f>AC36/AB36</f>
        <v>2.375</v>
      </c>
      <c r="AE36" s="234"/>
      <c r="AF36" s="231"/>
      <c r="AG36" s="232"/>
      <c r="AM36" s="226" t="str">
        <f t="shared" si="12"/>
        <v/>
      </c>
      <c r="AN36" s="226" t="str">
        <f t="shared" si="13"/>
        <v/>
      </c>
      <c r="AO36" s="226" t="str">
        <f t="shared" si="14"/>
        <v/>
      </c>
      <c r="AQ36" s="369" t="s">
        <v>820</v>
      </c>
    </row>
    <row r="37" spans="1:43" ht="13.5">
      <c r="A37" s="140"/>
      <c r="B37" s="140"/>
      <c r="C37" s="140"/>
      <c r="D37" s="230"/>
      <c r="E37" s="103">
        <f t="shared" si="18"/>
        <v>0</v>
      </c>
      <c r="F37" s="103">
        <f t="shared" si="19"/>
        <v>0</v>
      </c>
      <c r="G37" s="103">
        <f t="shared" si="20"/>
        <v>0</v>
      </c>
      <c r="J37" s="103" t="str">
        <f t="shared" si="0"/>
        <v/>
      </c>
      <c r="K37" s="103" t="str">
        <f t="shared" si="1"/>
        <v/>
      </c>
      <c r="L37" s="103" t="str">
        <f t="shared" si="2"/>
        <v/>
      </c>
      <c r="Q37" s="103" t="str">
        <f t="shared" si="6"/>
        <v/>
      </c>
      <c r="R37" s="103" t="str">
        <f t="shared" si="7"/>
        <v/>
      </c>
      <c r="S37" s="103" t="str">
        <f t="shared" si="8"/>
        <v/>
      </c>
      <c r="T37" s="103" t="str">
        <f t="shared" si="15"/>
        <v/>
      </c>
      <c r="U37" s="103" t="str">
        <f t="shared" si="16"/>
        <v/>
      </c>
      <c r="V37" s="103" t="str">
        <f t="shared" si="17"/>
        <v/>
      </c>
      <c r="AA37" s="233" t="s">
        <v>278</v>
      </c>
      <c r="AB37" s="234">
        <f>(COUNT(Q11:S136))-1</f>
        <v>71</v>
      </c>
      <c r="AC37" s="237">
        <f>V9</f>
        <v>166.875</v>
      </c>
      <c r="AD37" s="234"/>
      <c r="AE37" s="234"/>
      <c r="AF37" s="231"/>
      <c r="AG37" s="232"/>
      <c r="AM37" s="226" t="str">
        <f t="shared" si="12"/>
        <v/>
      </c>
      <c r="AN37" s="226" t="str">
        <f t="shared" si="13"/>
        <v/>
      </c>
      <c r="AO37" s="226" t="str">
        <f t="shared" si="14"/>
        <v/>
      </c>
      <c r="AQ37" s="369" t="s">
        <v>823</v>
      </c>
    </row>
    <row r="38" spans="1:43" ht="13.5">
      <c r="A38" s="140"/>
      <c r="B38" s="140"/>
      <c r="C38" s="140"/>
      <c r="D38" s="230"/>
      <c r="E38" s="103">
        <f t="shared" si="18"/>
        <v>0</v>
      </c>
      <c r="F38" s="103">
        <f t="shared" si="19"/>
        <v>0</v>
      </c>
      <c r="G38" s="103">
        <f t="shared" si="20"/>
        <v>0</v>
      </c>
      <c r="J38" s="103" t="str">
        <f t="shared" si="0"/>
        <v/>
      </c>
      <c r="K38" s="103" t="str">
        <f t="shared" si="1"/>
        <v/>
      </c>
      <c r="L38" s="103" t="str">
        <f t="shared" si="2"/>
        <v/>
      </c>
      <c r="Q38" s="103" t="str">
        <f t="shared" si="6"/>
        <v/>
      </c>
      <c r="R38" s="103" t="str">
        <f t="shared" si="7"/>
        <v/>
      </c>
      <c r="S38" s="103" t="str">
        <f t="shared" si="8"/>
        <v/>
      </c>
      <c r="T38" s="103" t="str">
        <f t="shared" si="15"/>
        <v/>
      </c>
      <c r="U38" s="103" t="str">
        <f t="shared" si="16"/>
        <v/>
      </c>
      <c r="V38" s="103" t="str">
        <f t="shared" si="17"/>
        <v/>
      </c>
      <c r="AA38" s="231"/>
      <c r="AB38" s="231"/>
      <c r="AC38" s="231"/>
      <c r="AD38" s="231"/>
      <c r="AE38" s="231"/>
      <c r="AF38" s="231"/>
      <c r="AG38" s="232"/>
      <c r="AM38" s="226" t="str">
        <f t="shared" si="12"/>
        <v/>
      </c>
      <c r="AN38" s="226" t="str">
        <f t="shared" si="13"/>
        <v/>
      </c>
      <c r="AO38" s="226" t="str">
        <f t="shared" si="14"/>
        <v/>
      </c>
      <c r="AQ38" s="369" t="s">
        <v>824</v>
      </c>
    </row>
    <row r="39" spans="1:43" ht="13.5">
      <c r="A39" s="140"/>
      <c r="B39" s="140"/>
      <c r="C39" s="140"/>
      <c r="D39" s="230"/>
      <c r="E39" s="103">
        <f t="shared" si="18"/>
        <v>0</v>
      </c>
      <c r="F39" s="103">
        <f t="shared" si="19"/>
        <v>0</v>
      </c>
      <c r="G39" s="103">
        <f t="shared" si="20"/>
        <v>0</v>
      </c>
      <c r="J39" s="103" t="str">
        <f t="shared" si="0"/>
        <v/>
      </c>
      <c r="K39" s="103" t="str">
        <f t="shared" si="1"/>
        <v/>
      </c>
      <c r="L39" s="103" t="str">
        <f t="shared" si="2"/>
        <v/>
      </c>
      <c r="Q39" s="103" t="str">
        <f t="shared" si="6"/>
        <v/>
      </c>
      <c r="R39" s="103" t="str">
        <f t="shared" si="7"/>
        <v/>
      </c>
      <c r="S39" s="103" t="str">
        <f t="shared" si="8"/>
        <v/>
      </c>
      <c r="T39" s="103" t="str">
        <f t="shared" si="15"/>
        <v/>
      </c>
      <c r="U39" s="103" t="str">
        <f t="shared" si="16"/>
        <v/>
      </c>
      <c r="V39" s="103" t="str">
        <f t="shared" si="17"/>
        <v/>
      </c>
      <c r="AA39" s="258" t="str">
        <f>IF(AE35&gt;AF35,"L'hétérogénéité entre les variances est significative à 5%","L'hétérogénéité entre les variances n'est pas significative à 5%")</f>
        <v>L'hétérogénéité entre les variances n'est pas significative à 5%</v>
      </c>
      <c r="AB39" s="259"/>
      <c r="AC39" s="259"/>
      <c r="AD39" s="259"/>
      <c r="AE39" s="259"/>
      <c r="AF39" s="259"/>
      <c r="AG39" s="260"/>
      <c r="AM39" s="226" t="str">
        <f t="shared" si="12"/>
        <v/>
      </c>
      <c r="AN39" s="226" t="str">
        <f t="shared" si="13"/>
        <v/>
      </c>
      <c r="AO39" s="226" t="str">
        <f t="shared" si="14"/>
        <v/>
      </c>
      <c r="AQ39" s="369" t="s">
        <v>820</v>
      </c>
    </row>
    <row r="40" spans="1:43" ht="13.5">
      <c r="A40" s="140"/>
      <c r="B40" s="140"/>
      <c r="C40" s="140"/>
      <c r="D40" s="241"/>
      <c r="E40" s="242">
        <f t="shared" si="18"/>
        <v>0</v>
      </c>
      <c r="F40" s="242">
        <f t="shared" si="19"/>
        <v>0</v>
      </c>
      <c r="G40" s="242">
        <f t="shared" si="20"/>
        <v>0</v>
      </c>
      <c r="H40" s="242"/>
      <c r="I40" s="242"/>
      <c r="J40" s="103" t="str">
        <f t="shared" si="0"/>
        <v/>
      </c>
      <c r="K40" s="103" t="str">
        <f t="shared" si="1"/>
        <v/>
      </c>
      <c r="L40" s="103" t="str">
        <f t="shared" si="2"/>
        <v/>
      </c>
      <c r="M40" s="242"/>
      <c r="N40" s="242"/>
      <c r="O40" s="242"/>
      <c r="P40" s="242"/>
      <c r="Q40" s="103" t="str">
        <f t="shared" si="6"/>
        <v/>
      </c>
      <c r="R40" s="103" t="str">
        <f t="shared" si="7"/>
        <v/>
      </c>
      <c r="S40" s="103" t="str">
        <f t="shared" si="8"/>
        <v/>
      </c>
      <c r="T40" s="103" t="str">
        <f t="shared" ref="T40:T109" si="21">IF(Q40="","",((Q40-$S$10)^2))</f>
        <v/>
      </c>
      <c r="U40" s="103" t="str">
        <f t="shared" ref="U40:U109" si="22">IF(R40="","",((R40-$S$10)^2))</f>
        <v/>
      </c>
      <c r="V40" s="103" t="str">
        <f t="shared" ref="V40:V109" si="23">IF(S40="","",((S40-$S$10)^2))</f>
        <v/>
      </c>
      <c r="W40" s="242"/>
      <c r="X40" s="242"/>
      <c r="Y40" s="242"/>
      <c r="Z40" s="242"/>
      <c r="AA40" s="261" t="str">
        <f>IF(AE35&gt;AF35,"L'ANOVA n'est donc pas possible","L'ANOVA est donc possible")</f>
        <v>L'ANOVA est donc possible</v>
      </c>
      <c r="AB40" s="262"/>
      <c r="AC40" s="262"/>
      <c r="AD40" s="262"/>
      <c r="AE40" s="262"/>
      <c r="AF40" s="262"/>
      <c r="AG40" s="263"/>
      <c r="AM40" s="226" t="str">
        <f t="shared" si="12"/>
        <v/>
      </c>
      <c r="AN40" s="226" t="str">
        <f t="shared" si="13"/>
        <v/>
      </c>
      <c r="AO40" s="226" t="str">
        <f t="shared" si="14"/>
        <v/>
      </c>
      <c r="AQ40" s="369" t="s">
        <v>825</v>
      </c>
    </row>
    <row r="41" spans="1:43" ht="13.5">
      <c r="A41" s="140"/>
      <c r="B41" s="140"/>
      <c r="C41" s="140"/>
      <c r="E41" s="103">
        <f t="shared" si="18"/>
        <v>0</v>
      </c>
      <c r="F41" s="103">
        <f t="shared" si="19"/>
        <v>0</v>
      </c>
      <c r="G41" s="103">
        <f t="shared" si="20"/>
        <v>0</v>
      </c>
      <c r="J41" s="103" t="str">
        <f t="shared" si="0"/>
        <v/>
      </c>
      <c r="K41" s="103" t="str">
        <f t="shared" si="1"/>
        <v/>
      </c>
      <c r="L41" s="103" t="str">
        <f t="shared" si="2"/>
        <v/>
      </c>
      <c r="Q41" s="103" t="str">
        <f t="shared" si="6"/>
        <v/>
      </c>
      <c r="R41" s="103" t="str">
        <f t="shared" si="7"/>
        <v/>
      </c>
      <c r="S41" s="103" t="str">
        <f t="shared" si="8"/>
        <v/>
      </c>
      <c r="T41" s="103" t="str">
        <f t="shared" si="21"/>
        <v/>
      </c>
      <c r="U41" s="103" t="str">
        <f t="shared" si="22"/>
        <v/>
      </c>
      <c r="V41" s="103" t="str">
        <f t="shared" si="23"/>
        <v/>
      </c>
      <c r="AA41" s="218"/>
      <c r="AM41" s="226" t="str">
        <f t="shared" si="12"/>
        <v/>
      </c>
      <c r="AN41" s="226" t="str">
        <f t="shared" si="13"/>
        <v/>
      </c>
      <c r="AO41" s="226" t="str">
        <f t="shared" si="14"/>
        <v/>
      </c>
      <c r="AQ41" s="369" t="s">
        <v>826</v>
      </c>
    </row>
    <row r="42" spans="1:43" ht="13.5">
      <c r="A42" s="140"/>
      <c r="B42" s="140"/>
      <c r="C42" s="140"/>
      <c r="D42" s="229"/>
      <c r="E42" s="193">
        <f t="shared" si="18"/>
        <v>0</v>
      </c>
      <c r="F42" s="193">
        <f t="shared" si="19"/>
        <v>0</v>
      </c>
      <c r="G42" s="193">
        <f t="shared" si="20"/>
        <v>0</v>
      </c>
      <c r="H42" s="193"/>
      <c r="I42" s="193"/>
      <c r="J42" s="193" t="str">
        <f t="shared" si="0"/>
        <v/>
      </c>
      <c r="K42" s="193" t="str">
        <f t="shared" si="1"/>
        <v/>
      </c>
      <c r="L42" s="193" t="str">
        <f t="shared" si="2"/>
        <v/>
      </c>
      <c r="M42" s="193"/>
      <c r="N42" s="193"/>
      <c r="O42" s="193"/>
      <c r="P42" s="193"/>
      <c r="Q42" s="103" t="str">
        <f t="shared" si="6"/>
        <v/>
      </c>
      <c r="R42" s="103" t="str">
        <f t="shared" si="7"/>
        <v/>
      </c>
      <c r="S42" s="103" t="str">
        <f t="shared" si="8"/>
        <v/>
      </c>
      <c r="T42" s="103" t="str">
        <f t="shared" si="21"/>
        <v/>
      </c>
      <c r="U42" s="103" t="str">
        <f t="shared" si="22"/>
        <v/>
      </c>
      <c r="V42" s="103" t="str">
        <f t="shared" si="23"/>
        <v/>
      </c>
      <c r="W42" s="193"/>
      <c r="X42" s="193"/>
      <c r="Y42" s="193"/>
      <c r="Z42" s="193"/>
      <c r="AA42" s="265" t="s">
        <v>283</v>
      </c>
      <c r="AB42" s="266"/>
      <c r="AC42" s="266"/>
      <c r="AD42" s="266"/>
      <c r="AE42" s="266"/>
      <c r="AF42" s="266"/>
      <c r="AG42" s="267"/>
      <c r="AI42" s="131">
        <f>AC45/AC47</f>
        <v>2.1006413843571117E-2</v>
      </c>
      <c r="AM42" s="226" t="str">
        <f t="shared" si="12"/>
        <v/>
      </c>
      <c r="AN42" s="226" t="str">
        <f t="shared" si="13"/>
        <v/>
      </c>
      <c r="AO42" s="226" t="str">
        <f t="shared" si="14"/>
        <v/>
      </c>
      <c r="AQ42" s="369" t="s">
        <v>827</v>
      </c>
    </row>
    <row r="43" spans="1:43" ht="13.5">
      <c r="A43" s="140"/>
      <c r="B43" s="140"/>
      <c r="C43" s="140"/>
      <c r="D43" s="230"/>
      <c r="E43" s="103">
        <f t="shared" si="18"/>
        <v>0</v>
      </c>
      <c r="F43" s="103">
        <f t="shared" si="19"/>
        <v>0</v>
      </c>
      <c r="G43" s="103">
        <f t="shared" si="20"/>
        <v>0</v>
      </c>
      <c r="J43" s="103" t="str">
        <f t="shared" si="0"/>
        <v/>
      </c>
      <c r="K43" s="103" t="str">
        <f t="shared" si="1"/>
        <v/>
      </c>
      <c r="L43" s="103" t="str">
        <f t="shared" si="2"/>
        <v/>
      </c>
      <c r="Q43" s="103" t="str">
        <f t="shared" si="6"/>
        <v/>
      </c>
      <c r="R43" s="103" t="str">
        <f t="shared" si="7"/>
        <v/>
      </c>
      <c r="S43" s="103" t="str">
        <f t="shared" si="8"/>
        <v/>
      </c>
      <c r="T43" s="103" t="str">
        <f t="shared" si="21"/>
        <v/>
      </c>
      <c r="U43" s="103" t="str">
        <f t="shared" si="22"/>
        <v/>
      </c>
      <c r="V43" s="103" t="str">
        <f t="shared" si="23"/>
        <v/>
      </c>
      <c r="AA43" s="243"/>
      <c r="AB43" s="243"/>
      <c r="AC43" s="243"/>
      <c r="AD43" s="243"/>
      <c r="AE43" s="243"/>
      <c r="AF43" s="243"/>
      <c r="AG43" s="244"/>
      <c r="AM43" s="226" t="str">
        <f t="shared" si="12"/>
        <v/>
      </c>
      <c r="AN43" s="226" t="str">
        <f t="shared" si="13"/>
        <v/>
      </c>
      <c r="AO43" s="226" t="str">
        <f t="shared" si="14"/>
        <v/>
      </c>
      <c r="AQ43" s="369" t="s">
        <v>828</v>
      </c>
    </row>
    <row r="44" spans="1:43" ht="13.5">
      <c r="A44" s="140"/>
      <c r="B44" s="140"/>
      <c r="C44" s="140"/>
      <c r="D44" s="230"/>
      <c r="E44" s="103">
        <f t="shared" si="18"/>
        <v>0</v>
      </c>
      <c r="F44" s="103">
        <f t="shared" si="19"/>
        <v>0</v>
      </c>
      <c r="G44" s="103">
        <f t="shared" si="20"/>
        <v>0</v>
      </c>
      <c r="J44" s="103" t="str">
        <f t="shared" si="0"/>
        <v/>
      </c>
      <c r="K44" s="103" t="str">
        <f t="shared" si="1"/>
        <v/>
      </c>
      <c r="L44" s="103" t="str">
        <f t="shared" si="2"/>
        <v/>
      </c>
      <c r="Q44" s="103" t="str">
        <f t="shared" si="6"/>
        <v/>
      </c>
      <c r="R44" s="103" t="str">
        <f t="shared" si="7"/>
        <v/>
      </c>
      <c r="S44" s="103" t="str">
        <f t="shared" si="8"/>
        <v/>
      </c>
      <c r="T44" s="103" t="str">
        <f t="shared" si="21"/>
        <v/>
      </c>
      <c r="U44" s="103" t="str">
        <f t="shared" si="22"/>
        <v/>
      </c>
      <c r="V44" s="103" t="str">
        <f t="shared" si="23"/>
        <v/>
      </c>
      <c r="AA44" s="245" t="s">
        <v>272</v>
      </c>
      <c r="AB44" s="246" t="s">
        <v>206</v>
      </c>
      <c r="AC44" s="246" t="s">
        <v>273</v>
      </c>
      <c r="AD44" s="246" t="s">
        <v>274</v>
      </c>
      <c r="AE44" s="246" t="s">
        <v>275</v>
      </c>
      <c r="AF44" s="247" t="s">
        <v>279</v>
      </c>
      <c r="AG44" s="246" t="s">
        <v>317</v>
      </c>
      <c r="AI44" s="131"/>
      <c r="AM44" s="226" t="str">
        <f t="shared" si="12"/>
        <v/>
      </c>
      <c r="AN44" s="226" t="str">
        <f t="shared" si="13"/>
        <v/>
      </c>
      <c r="AO44" s="226" t="str">
        <f t="shared" si="14"/>
        <v/>
      </c>
      <c r="AQ44" s="369" t="s">
        <v>829</v>
      </c>
    </row>
    <row r="45" spans="1:43" ht="13.5">
      <c r="A45" s="140"/>
      <c r="B45" s="140"/>
      <c r="C45" s="140"/>
      <c r="D45" s="230"/>
      <c r="E45" s="103">
        <f t="shared" si="18"/>
        <v>0</v>
      </c>
      <c r="F45" s="103">
        <f t="shared" si="19"/>
        <v>0</v>
      </c>
      <c r="G45" s="103">
        <f t="shared" si="20"/>
        <v>0</v>
      </c>
      <c r="J45" s="103" t="str">
        <f t="shared" ref="J45:J114" si="24">IF(A45="","",((A45-$AB$13)^2))</f>
        <v/>
      </c>
      <c r="K45" s="103" t="str">
        <f t="shared" ref="K45:K114" si="25">IF(B45="","",((B45-$AB$13)^2))</f>
        <v/>
      </c>
      <c r="L45" s="103" t="str">
        <f t="shared" ref="L45:L114" si="26">IF(C45="","",((C45-$AB$13)^2))</f>
        <v/>
      </c>
      <c r="Q45" s="103" t="str">
        <f t="shared" si="6"/>
        <v/>
      </c>
      <c r="R45" s="103" t="str">
        <f t="shared" si="7"/>
        <v/>
      </c>
      <c r="S45" s="103" t="str">
        <f t="shared" si="8"/>
        <v/>
      </c>
      <c r="T45" s="103" t="str">
        <f t="shared" si="21"/>
        <v/>
      </c>
      <c r="U45" s="103" t="str">
        <f t="shared" si="22"/>
        <v/>
      </c>
      <c r="V45" s="103" t="str">
        <f t="shared" si="23"/>
        <v/>
      </c>
      <c r="AA45" s="245" t="s">
        <v>276</v>
      </c>
      <c r="AB45" s="246">
        <v>2</v>
      </c>
      <c r="AC45" s="248">
        <f>O9</f>
        <v>6.7777777777777821</v>
      </c>
      <c r="AD45" s="248">
        <f>AC45/AB45</f>
        <v>3.3888888888888911</v>
      </c>
      <c r="AE45" s="249">
        <f>AD45/AD46</f>
        <v>0.74027173196148366</v>
      </c>
      <c r="AF45" s="250">
        <f>FINV(0.05,AB45,AB46)</f>
        <v>3.1296439825710447</v>
      </c>
      <c r="AG45" s="251">
        <f>FDIST(AE45,AB45,AB46)</f>
        <v>0.48073385287970849</v>
      </c>
      <c r="AI45" s="131"/>
      <c r="AM45" s="226" t="str">
        <f t="shared" si="12"/>
        <v/>
      </c>
      <c r="AN45" s="226" t="str">
        <f t="shared" si="13"/>
        <v/>
      </c>
      <c r="AO45" s="226" t="str">
        <f t="shared" si="14"/>
        <v/>
      </c>
      <c r="AQ45" s="369" t="s">
        <v>830</v>
      </c>
    </row>
    <row r="46" spans="1:43" ht="13.5">
      <c r="A46" s="140"/>
      <c r="B46" s="140"/>
      <c r="C46" s="140"/>
      <c r="D46" s="230"/>
      <c r="E46" s="103">
        <f t="shared" si="18"/>
        <v>0</v>
      </c>
      <c r="F46" s="103">
        <f t="shared" si="19"/>
        <v>0</v>
      </c>
      <c r="G46" s="103">
        <f t="shared" si="20"/>
        <v>0</v>
      </c>
      <c r="J46" s="103" t="str">
        <f t="shared" si="24"/>
        <v/>
      </c>
      <c r="K46" s="103" t="str">
        <f t="shared" si="25"/>
        <v/>
      </c>
      <c r="L46" s="103" t="str">
        <f t="shared" si="26"/>
        <v/>
      </c>
      <c r="Q46" s="103" t="str">
        <f t="shared" si="6"/>
        <v/>
      </c>
      <c r="R46" s="103" t="str">
        <f t="shared" si="7"/>
        <v/>
      </c>
      <c r="S46" s="103" t="str">
        <f t="shared" si="8"/>
        <v/>
      </c>
      <c r="T46" s="103" t="str">
        <f t="shared" si="21"/>
        <v/>
      </c>
      <c r="U46" s="103" t="str">
        <f t="shared" si="22"/>
        <v/>
      </c>
      <c r="V46" s="103" t="str">
        <f t="shared" si="23"/>
        <v/>
      </c>
      <c r="AA46" s="245" t="s">
        <v>277</v>
      </c>
      <c r="AB46" s="246">
        <f>AB47-AB45</f>
        <v>69</v>
      </c>
      <c r="AC46" s="248">
        <f>AC47-AC45</f>
        <v>315.87499999999977</v>
      </c>
      <c r="AD46" s="248">
        <f>AC46/AB46</f>
        <v>4.5778985507246341</v>
      </c>
      <c r="AE46" s="246"/>
      <c r="AF46" s="243"/>
      <c r="AG46" s="244"/>
      <c r="AI46" s="349" t="s">
        <v>754</v>
      </c>
      <c r="AJ46" s="371">
        <f>AC45/AC47</f>
        <v>2.1006413843571117E-2</v>
      </c>
      <c r="AM46" s="226" t="str">
        <f t="shared" si="12"/>
        <v/>
      </c>
      <c r="AN46" s="226" t="str">
        <f t="shared" si="13"/>
        <v/>
      </c>
      <c r="AO46" s="226" t="str">
        <f t="shared" si="14"/>
        <v/>
      </c>
      <c r="AQ46" s="369" t="s">
        <v>831</v>
      </c>
    </row>
    <row r="47" spans="1:43" ht="13.5">
      <c r="A47" s="140"/>
      <c r="B47" s="140"/>
      <c r="C47" s="140"/>
      <c r="D47" s="230"/>
      <c r="E47" s="103">
        <f t="shared" si="18"/>
        <v>0</v>
      </c>
      <c r="F47" s="103">
        <f t="shared" si="19"/>
        <v>0</v>
      </c>
      <c r="G47" s="103">
        <f t="shared" si="20"/>
        <v>0</v>
      </c>
      <c r="J47" s="103" t="str">
        <f t="shared" si="24"/>
        <v/>
      </c>
      <c r="K47" s="103" t="str">
        <f t="shared" si="25"/>
        <v/>
      </c>
      <c r="L47" s="103" t="str">
        <f t="shared" si="26"/>
        <v/>
      </c>
      <c r="Q47" s="103" t="str">
        <f t="shared" si="6"/>
        <v/>
      </c>
      <c r="R47" s="103" t="str">
        <f t="shared" si="7"/>
        <v/>
      </c>
      <c r="S47" s="103" t="str">
        <f t="shared" si="8"/>
        <v/>
      </c>
      <c r="T47" s="103" t="str">
        <f t="shared" si="21"/>
        <v/>
      </c>
      <c r="U47" s="103" t="str">
        <f t="shared" si="22"/>
        <v/>
      </c>
      <c r="V47" s="103" t="str">
        <f t="shared" si="23"/>
        <v/>
      </c>
      <c r="AA47" s="245" t="s">
        <v>278</v>
      </c>
      <c r="AB47" s="246">
        <f>(COUNT(A11:C136))-1</f>
        <v>71</v>
      </c>
      <c r="AC47" s="248">
        <f>L9</f>
        <v>322.65277777777754</v>
      </c>
      <c r="AD47" s="246"/>
      <c r="AE47" s="246"/>
      <c r="AF47" s="243"/>
      <c r="AG47" s="244"/>
      <c r="AI47" s="349" t="s">
        <v>755</v>
      </c>
      <c r="AJ47" s="373">
        <f>SQRT(AC45/(AC47-AC45))</f>
        <v>0.1464825984581701</v>
      </c>
      <c r="AM47" s="226" t="str">
        <f t="shared" si="12"/>
        <v/>
      </c>
      <c r="AN47" s="226" t="str">
        <f t="shared" si="13"/>
        <v/>
      </c>
      <c r="AO47" s="226" t="str">
        <f t="shared" si="14"/>
        <v/>
      </c>
      <c r="AQ47" s="369" t="s">
        <v>832</v>
      </c>
    </row>
    <row r="48" spans="1:43">
      <c r="A48" s="140"/>
      <c r="B48" s="140"/>
      <c r="C48" s="140"/>
      <c r="D48" s="230"/>
      <c r="E48" s="103">
        <f t="shared" si="18"/>
        <v>0</v>
      </c>
      <c r="F48" s="103">
        <f t="shared" si="19"/>
        <v>0</v>
      </c>
      <c r="G48" s="103">
        <f t="shared" si="20"/>
        <v>0</v>
      </c>
      <c r="J48" s="103" t="str">
        <f t="shared" si="24"/>
        <v/>
      </c>
      <c r="K48" s="103" t="str">
        <f t="shared" si="25"/>
        <v/>
      </c>
      <c r="L48" s="103" t="str">
        <f t="shared" si="26"/>
        <v/>
      </c>
      <c r="Q48" s="103" t="str">
        <f t="shared" si="6"/>
        <v/>
      </c>
      <c r="R48" s="103" t="str">
        <f t="shared" si="7"/>
        <v/>
      </c>
      <c r="S48" s="103" t="str">
        <f t="shared" si="8"/>
        <v/>
      </c>
      <c r="T48" s="103" t="str">
        <f t="shared" si="21"/>
        <v/>
      </c>
      <c r="U48" s="103" t="str">
        <f t="shared" si="22"/>
        <v/>
      </c>
      <c r="V48" s="103" t="str">
        <f t="shared" si="23"/>
        <v/>
      </c>
      <c r="AA48" s="243"/>
      <c r="AB48" s="243"/>
      <c r="AC48" s="243"/>
      <c r="AD48" s="243"/>
      <c r="AE48" s="243"/>
      <c r="AF48" s="243"/>
      <c r="AG48" s="244"/>
      <c r="AM48" s="226" t="str">
        <f t="shared" si="12"/>
        <v/>
      </c>
      <c r="AN48" s="226" t="str">
        <f t="shared" si="13"/>
        <v/>
      </c>
      <c r="AO48" s="226" t="str">
        <f t="shared" si="14"/>
        <v/>
      </c>
    </row>
    <row r="49" spans="1:41">
      <c r="A49" s="140"/>
      <c r="B49" s="140"/>
      <c r="C49" s="140"/>
      <c r="D49" s="241"/>
      <c r="E49" s="242">
        <f t="shared" si="18"/>
        <v>0</v>
      </c>
      <c r="F49" s="242">
        <f t="shared" si="19"/>
        <v>0</v>
      </c>
      <c r="G49" s="242">
        <f t="shared" si="20"/>
        <v>0</v>
      </c>
      <c r="H49" s="242"/>
      <c r="I49" s="242"/>
      <c r="J49" s="103" t="str">
        <f t="shared" si="24"/>
        <v/>
      </c>
      <c r="K49" s="103" t="str">
        <f t="shared" si="25"/>
        <v/>
      </c>
      <c r="L49" s="103" t="str">
        <f t="shared" si="26"/>
        <v/>
      </c>
      <c r="M49" s="242"/>
      <c r="N49" s="242"/>
      <c r="O49" s="242"/>
      <c r="P49" s="242"/>
      <c r="Q49" s="103" t="str">
        <f t="shared" si="6"/>
        <v/>
      </c>
      <c r="R49" s="103" t="str">
        <f t="shared" si="7"/>
        <v/>
      </c>
      <c r="S49" s="103" t="str">
        <f t="shared" si="8"/>
        <v/>
      </c>
      <c r="T49" s="103" t="str">
        <f t="shared" si="21"/>
        <v/>
      </c>
      <c r="U49" s="103" t="str">
        <f t="shared" si="22"/>
        <v/>
      </c>
      <c r="V49" s="103" t="str">
        <f t="shared" si="23"/>
        <v/>
      </c>
      <c r="W49" s="242"/>
      <c r="X49" s="242"/>
      <c r="Y49" s="242"/>
      <c r="Z49" s="242"/>
      <c r="AA49" s="268" t="str">
        <f>IF(AE45&gt;AF45,"L'hétérogénéité entre les moyennes est significative à 5%","L'hétérogénéité entre les moyennes n'est pas significative à 5%")</f>
        <v>L'hétérogénéité entre les moyennes n'est pas significative à 5%</v>
      </c>
      <c r="AB49" s="266"/>
      <c r="AC49" s="266"/>
      <c r="AD49" s="266"/>
      <c r="AE49" s="266"/>
      <c r="AF49" s="266"/>
      <c r="AG49" s="267"/>
      <c r="AM49" s="226" t="str">
        <f t="shared" si="12"/>
        <v/>
      </c>
      <c r="AN49" s="226" t="str">
        <f t="shared" si="13"/>
        <v/>
      </c>
      <c r="AO49" s="226" t="str">
        <f t="shared" si="14"/>
        <v/>
      </c>
    </row>
    <row r="50" spans="1:41">
      <c r="A50" s="140"/>
      <c r="B50" s="140"/>
      <c r="C50" s="140"/>
      <c r="E50" s="103">
        <f t="shared" si="18"/>
        <v>0</v>
      </c>
      <c r="F50" s="103">
        <f t="shared" si="19"/>
        <v>0</v>
      </c>
      <c r="G50" s="103">
        <f t="shared" si="20"/>
        <v>0</v>
      </c>
      <c r="J50" s="103" t="str">
        <f t="shared" si="24"/>
        <v/>
      </c>
      <c r="K50" s="103" t="str">
        <f t="shared" si="25"/>
        <v/>
      </c>
      <c r="L50" s="103" t="str">
        <f t="shared" si="26"/>
        <v/>
      </c>
      <c r="Q50" s="103" t="str">
        <f t="shared" si="6"/>
        <v/>
      </c>
      <c r="R50" s="103" t="str">
        <f t="shared" si="7"/>
        <v/>
      </c>
      <c r="S50" s="103" t="str">
        <f t="shared" si="8"/>
        <v/>
      </c>
      <c r="T50" s="103" t="str">
        <f t="shared" si="21"/>
        <v/>
      </c>
      <c r="U50" s="103" t="str">
        <f t="shared" si="22"/>
        <v/>
      </c>
      <c r="V50" s="103" t="str">
        <f t="shared" si="23"/>
        <v/>
      </c>
      <c r="AA50" s="252"/>
      <c r="AB50" s="243"/>
      <c r="AC50" s="243"/>
      <c r="AD50" s="243"/>
      <c r="AE50" s="243"/>
      <c r="AF50" s="243"/>
      <c r="AG50" s="243"/>
      <c r="AM50" s="226" t="str">
        <f t="shared" si="12"/>
        <v/>
      </c>
      <c r="AN50" s="226" t="str">
        <f t="shared" si="13"/>
        <v/>
      </c>
      <c r="AO50" s="226" t="str">
        <f t="shared" si="14"/>
        <v/>
      </c>
    </row>
    <row r="51" spans="1:41">
      <c r="A51" s="140"/>
      <c r="B51" s="140"/>
      <c r="C51" s="253"/>
      <c r="D51" s="229"/>
      <c r="E51" s="193">
        <f t="shared" si="18"/>
        <v>0</v>
      </c>
      <c r="F51" s="193">
        <f t="shared" si="19"/>
        <v>0</v>
      </c>
      <c r="G51" s="193">
        <f t="shared" si="20"/>
        <v>0</v>
      </c>
      <c r="H51" s="193"/>
      <c r="I51" s="193"/>
      <c r="J51" s="103" t="str">
        <f t="shared" si="24"/>
        <v/>
      </c>
      <c r="K51" s="103" t="str">
        <f t="shared" si="25"/>
        <v/>
      </c>
      <c r="L51" s="103" t="str">
        <f t="shared" si="26"/>
        <v/>
      </c>
      <c r="M51" s="193"/>
      <c r="N51" s="193"/>
      <c r="O51" s="193"/>
      <c r="P51" s="193"/>
      <c r="Q51" s="103" t="str">
        <f t="shared" si="6"/>
        <v/>
      </c>
      <c r="R51" s="103" t="str">
        <f t="shared" si="7"/>
        <v/>
      </c>
      <c r="S51" s="103" t="str">
        <f t="shared" si="8"/>
        <v/>
      </c>
      <c r="T51" s="103" t="str">
        <f t="shared" si="21"/>
        <v/>
      </c>
      <c r="U51" s="103" t="str">
        <f t="shared" si="22"/>
        <v/>
      </c>
      <c r="V51" s="103" t="str">
        <f t="shared" si="23"/>
        <v/>
      </c>
      <c r="W51" s="193"/>
      <c r="X51" s="193"/>
      <c r="Y51" s="193"/>
      <c r="Z51" s="193"/>
      <c r="AA51" s="270" t="s">
        <v>756</v>
      </c>
      <c r="AB51" s="271"/>
      <c r="AC51" s="271"/>
      <c r="AD51" s="271"/>
      <c r="AE51" s="271"/>
      <c r="AF51" s="271"/>
      <c r="AG51" s="271"/>
      <c r="AH51" s="272"/>
      <c r="AM51" s="226" t="str">
        <f t="shared" si="12"/>
        <v/>
      </c>
      <c r="AN51" s="226" t="str">
        <f t="shared" si="13"/>
        <v/>
      </c>
      <c r="AO51" s="226" t="str">
        <f t="shared" si="14"/>
        <v/>
      </c>
    </row>
    <row r="52" spans="1:41">
      <c r="A52" s="140"/>
      <c r="B52" s="140"/>
      <c r="C52" s="253"/>
      <c r="D52" s="230"/>
      <c r="E52" s="103">
        <f t="shared" si="3"/>
        <v>0</v>
      </c>
      <c r="F52" s="103">
        <f t="shared" si="4"/>
        <v>0</v>
      </c>
      <c r="G52" s="103">
        <f t="shared" si="5"/>
        <v>0</v>
      </c>
      <c r="J52" s="103" t="str">
        <f t="shared" si="24"/>
        <v/>
      </c>
      <c r="K52" s="103" t="str">
        <f t="shared" si="25"/>
        <v/>
      </c>
      <c r="L52" s="103" t="str">
        <f t="shared" si="26"/>
        <v/>
      </c>
      <c r="Q52" s="103" t="str">
        <f t="shared" si="6"/>
        <v/>
      </c>
      <c r="R52" s="103" t="str">
        <f t="shared" si="7"/>
        <v/>
      </c>
      <c r="S52" s="103" t="str">
        <f t="shared" si="8"/>
        <v/>
      </c>
      <c r="T52" s="103" t="str">
        <f t="shared" si="21"/>
        <v/>
      </c>
      <c r="U52" s="103" t="str">
        <f t="shared" si="22"/>
        <v/>
      </c>
      <c r="V52" s="103" t="str">
        <f t="shared" si="23"/>
        <v/>
      </c>
      <c r="AA52" s="273"/>
      <c r="AB52" s="123"/>
      <c r="AC52" s="123"/>
      <c r="AD52" s="123"/>
      <c r="AE52" s="123"/>
      <c r="AF52" s="123"/>
      <c r="AG52" s="123"/>
      <c r="AH52" s="269"/>
      <c r="AM52" s="226" t="str">
        <f t="shared" si="12"/>
        <v/>
      </c>
      <c r="AN52" s="226" t="str">
        <f t="shared" si="13"/>
        <v/>
      </c>
      <c r="AO52" s="226" t="str">
        <f t="shared" si="14"/>
        <v/>
      </c>
    </row>
    <row r="53" spans="1:41" ht="15">
      <c r="A53" s="140"/>
      <c r="B53" s="140"/>
      <c r="C53" s="253"/>
      <c r="D53" s="230"/>
      <c r="E53" s="103">
        <f t="shared" si="3"/>
        <v>0</v>
      </c>
      <c r="F53" s="103">
        <f t="shared" si="4"/>
        <v>0</v>
      </c>
      <c r="G53" s="103">
        <f t="shared" si="5"/>
        <v>0</v>
      </c>
      <c r="J53" s="103" t="str">
        <f t="shared" si="24"/>
        <v/>
      </c>
      <c r="K53" s="103" t="str">
        <f t="shared" si="25"/>
        <v/>
      </c>
      <c r="L53" s="103" t="str">
        <f t="shared" si="26"/>
        <v/>
      </c>
      <c r="Q53" s="103" t="str">
        <f t="shared" si="6"/>
        <v/>
      </c>
      <c r="R53" s="103" t="str">
        <f t="shared" si="7"/>
        <v/>
      </c>
      <c r="S53" s="103" t="str">
        <f t="shared" si="8"/>
        <v/>
      </c>
      <c r="T53" s="103" t="str">
        <f t="shared" si="21"/>
        <v/>
      </c>
      <c r="U53" s="103" t="str">
        <f t="shared" si="22"/>
        <v/>
      </c>
      <c r="V53" s="103" t="str">
        <f t="shared" si="23"/>
        <v/>
      </c>
      <c r="AA53" s="274" t="s">
        <v>176</v>
      </c>
      <c r="AB53" s="123"/>
      <c r="AC53" s="123"/>
      <c r="AD53" s="123"/>
      <c r="AE53" s="123"/>
      <c r="AF53" s="123"/>
      <c r="AG53" s="123"/>
      <c r="AH53" s="269"/>
      <c r="AM53" s="226" t="str">
        <f t="shared" si="12"/>
        <v/>
      </c>
      <c r="AN53" s="226" t="str">
        <f t="shared" si="13"/>
        <v/>
      </c>
      <c r="AO53" s="226" t="str">
        <f t="shared" si="14"/>
        <v/>
      </c>
    </row>
    <row r="54" spans="1:41" ht="15">
      <c r="A54" s="140"/>
      <c r="B54" s="140"/>
      <c r="C54" s="253"/>
      <c r="D54" s="230"/>
      <c r="E54" s="103">
        <f t="shared" si="3"/>
        <v>0</v>
      </c>
      <c r="F54" s="103">
        <f t="shared" si="4"/>
        <v>0</v>
      </c>
      <c r="G54" s="103">
        <f t="shared" si="5"/>
        <v>0</v>
      </c>
      <c r="J54" s="103" t="str">
        <f t="shared" si="24"/>
        <v/>
      </c>
      <c r="K54" s="103" t="str">
        <f t="shared" si="25"/>
        <v/>
      </c>
      <c r="L54" s="103" t="str">
        <f t="shared" si="26"/>
        <v/>
      </c>
      <c r="Q54" s="103" t="str">
        <f t="shared" si="6"/>
        <v/>
      </c>
      <c r="R54" s="103" t="str">
        <f t="shared" si="7"/>
        <v/>
      </c>
      <c r="S54" s="103" t="str">
        <f t="shared" si="8"/>
        <v/>
      </c>
      <c r="T54" s="103" t="str">
        <f t="shared" si="21"/>
        <v/>
      </c>
      <c r="U54" s="103" t="str">
        <f t="shared" si="22"/>
        <v/>
      </c>
      <c r="V54" s="103" t="str">
        <f t="shared" si="23"/>
        <v/>
      </c>
      <c r="AA54" s="278" t="s">
        <v>200</v>
      </c>
      <c r="AB54" s="122"/>
      <c r="AC54" s="122"/>
      <c r="AD54" s="122"/>
      <c r="AE54" s="279">
        <f>IF(AB29&gt;=0.5,Table!N60,"La puissance est inférieure à 10% !!")</f>
        <v>0.10999999999999999</v>
      </c>
      <c r="AF54" s="122"/>
      <c r="AG54" s="122"/>
      <c r="AH54" s="277"/>
      <c r="AM54" s="226" t="str">
        <f t="shared" si="12"/>
        <v/>
      </c>
      <c r="AN54" s="226" t="str">
        <f t="shared" si="13"/>
        <v/>
      </c>
      <c r="AO54" s="226" t="str">
        <f t="shared" si="14"/>
        <v/>
      </c>
    </row>
    <row r="55" spans="1:41" ht="15">
      <c r="A55" s="140"/>
      <c r="B55" s="140"/>
      <c r="C55" s="253"/>
      <c r="D55" s="230"/>
      <c r="E55" s="242">
        <f t="shared" si="3"/>
        <v>0</v>
      </c>
      <c r="F55" s="242">
        <f t="shared" si="4"/>
        <v>0</v>
      </c>
      <c r="G55" s="242">
        <f t="shared" si="5"/>
        <v>0</v>
      </c>
      <c r="H55" s="242"/>
      <c r="I55" s="242"/>
      <c r="J55" s="103" t="str">
        <f t="shared" si="24"/>
        <v/>
      </c>
      <c r="K55" s="103" t="str">
        <f t="shared" si="25"/>
        <v/>
      </c>
      <c r="L55" s="103" t="str">
        <f t="shared" si="26"/>
        <v/>
      </c>
      <c r="M55" s="242"/>
      <c r="N55" s="242"/>
      <c r="O55" s="242"/>
      <c r="P55" s="242"/>
      <c r="Q55" s="103" t="str">
        <f t="shared" si="6"/>
        <v/>
      </c>
      <c r="R55" s="103" t="str">
        <f t="shared" si="7"/>
        <v/>
      </c>
      <c r="S55" s="103" t="str">
        <f t="shared" si="8"/>
        <v/>
      </c>
      <c r="T55" s="103" t="str">
        <f t="shared" si="21"/>
        <v/>
      </c>
      <c r="U55" s="103" t="str">
        <f t="shared" si="22"/>
        <v/>
      </c>
      <c r="V55" s="103" t="str">
        <f t="shared" si="23"/>
        <v/>
      </c>
      <c r="W55" s="242"/>
      <c r="X55" s="242"/>
      <c r="Y55" s="242"/>
      <c r="Z55" s="242"/>
      <c r="AA55" s="275" t="s">
        <v>201</v>
      </c>
      <c r="AB55" s="123"/>
      <c r="AC55" s="123"/>
      <c r="AD55" s="123"/>
      <c r="AE55" s="264">
        <f>IF(AE54="La puissance est inférieure à 10% !!",AE54,AE54*0.955)</f>
        <v>0.10504999999999998</v>
      </c>
      <c r="AF55" s="123"/>
      <c r="AG55" s="123"/>
      <c r="AH55" s="269"/>
      <c r="AM55" s="226" t="str">
        <f t="shared" si="12"/>
        <v/>
      </c>
      <c r="AN55" s="226" t="str">
        <f t="shared" si="13"/>
        <v/>
      </c>
      <c r="AO55" s="226" t="str">
        <f t="shared" si="14"/>
        <v/>
      </c>
    </row>
    <row r="56" spans="1:41">
      <c r="A56" s="140"/>
      <c r="B56" s="140"/>
      <c r="C56" s="253"/>
      <c r="D56" s="230"/>
      <c r="E56" s="103">
        <f t="shared" si="3"/>
        <v>0</v>
      </c>
      <c r="F56" s="103">
        <f t="shared" si="4"/>
        <v>0</v>
      </c>
      <c r="G56" s="103">
        <f t="shared" si="5"/>
        <v>0</v>
      </c>
      <c r="J56" s="103" t="str">
        <f t="shared" si="24"/>
        <v/>
      </c>
      <c r="K56" s="103" t="str">
        <f t="shared" si="25"/>
        <v/>
      </c>
      <c r="L56" s="103" t="str">
        <f t="shared" si="26"/>
        <v/>
      </c>
      <c r="Q56" s="103" t="str">
        <f t="shared" si="6"/>
        <v/>
      </c>
      <c r="R56" s="103" t="str">
        <f t="shared" si="7"/>
        <v/>
      </c>
      <c r="S56" s="103" t="str">
        <f t="shared" si="8"/>
        <v/>
      </c>
      <c r="T56" s="103" t="str">
        <f t="shared" si="21"/>
        <v/>
      </c>
      <c r="U56" s="103" t="str">
        <f t="shared" si="22"/>
        <v/>
      </c>
      <c r="V56" s="103" t="str">
        <f t="shared" si="23"/>
        <v/>
      </c>
      <c r="AA56" s="276"/>
      <c r="AB56" s="122"/>
      <c r="AC56" s="122"/>
      <c r="AD56" s="122"/>
      <c r="AE56" s="122"/>
      <c r="AF56" s="122"/>
      <c r="AG56" s="122"/>
      <c r="AH56" s="277"/>
      <c r="AM56" s="226" t="str">
        <f t="shared" si="12"/>
        <v/>
      </c>
      <c r="AN56" s="226" t="str">
        <f t="shared" si="13"/>
        <v/>
      </c>
      <c r="AO56" s="226" t="str">
        <f t="shared" si="14"/>
        <v/>
      </c>
    </row>
    <row r="57" spans="1:41">
      <c r="A57" s="140"/>
      <c r="B57" s="140"/>
      <c r="C57" s="253"/>
      <c r="D57" s="241"/>
      <c r="E57" s="242">
        <f t="shared" si="3"/>
        <v>0</v>
      </c>
      <c r="F57" s="242">
        <f t="shared" si="4"/>
        <v>0</v>
      </c>
      <c r="G57" s="242">
        <f t="shared" si="5"/>
        <v>0</v>
      </c>
      <c r="H57" s="242"/>
      <c r="I57" s="242"/>
      <c r="J57" s="103" t="str">
        <f t="shared" si="24"/>
        <v/>
      </c>
      <c r="K57" s="103" t="str">
        <f t="shared" si="25"/>
        <v/>
      </c>
      <c r="L57" s="103" t="str">
        <f t="shared" si="26"/>
        <v/>
      </c>
      <c r="M57" s="242"/>
      <c r="N57" s="242"/>
      <c r="O57" s="242"/>
      <c r="P57" s="242"/>
      <c r="Q57" s="103" t="str">
        <f t="shared" si="6"/>
        <v/>
      </c>
      <c r="R57" s="103" t="str">
        <f t="shared" si="7"/>
        <v/>
      </c>
      <c r="S57" s="103" t="str">
        <f t="shared" si="8"/>
        <v/>
      </c>
      <c r="T57" s="103" t="str">
        <f t="shared" si="21"/>
        <v/>
      </c>
      <c r="U57" s="103" t="str">
        <f t="shared" si="22"/>
        <v/>
      </c>
      <c r="V57" s="103" t="str">
        <f t="shared" si="23"/>
        <v/>
      </c>
      <c r="W57" s="242"/>
      <c r="X57" s="242"/>
      <c r="Y57" s="242"/>
      <c r="Z57" s="242"/>
      <c r="AA57" s="219"/>
      <c r="AB57" s="127"/>
      <c r="AC57" s="127"/>
      <c r="AD57" s="127"/>
      <c r="AE57" s="127"/>
      <c r="AF57" s="127"/>
      <c r="AG57" s="127"/>
      <c r="AH57" s="191"/>
      <c r="AM57" s="226" t="str">
        <f t="shared" si="12"/>
        <v/>
      </c>
      <c r="AN57" s="226" t="str">
        <f t="shared" si="13"/>
        <v/>
      </c>
      <c r="AO57" s="226" t="str">
        <f t="shared" si="14"/>
        <v/>
      </c>
    </row>
    <row r="58" spans="1:41">
      <c r="A58" s="140"/>
      <c r="B58" s="140"/>
      <c r="C58" s="140"/>
      <c r="E58" s="103">
        <f t="shared" si="3"/>
        <v>0</v>
      </c>
      <c r="F58" s="103">
        <f t="shared" si="4"/>
        <v>0</v>
      </c>
      <c r="G58" s="103">
        <f t="shared" si="5"/>
        <v>0</v>
      </c>
      <c r="J58" s="103" t="str">
        <f t="shared" si="24"/>
        <v/>
      </c>
      <c r="K58" s="103" t="str">
        <f t="shared" si="25"/>
        <v/>
      </c>
      <c r="L58" s="103" t="str">
        <f t="shared" si="26"/>
        <v/>
      </c>
      <c r="Q58" s="103" t="str">
        <f t="shared" si="6"/>
        <v/>
      </c>
      <c r="R58" s="103" t="str">
        <f t="shared" si="7"/>
        <v/>
      </c>
      <c r="S58" s="103" t="str">
        <f t="shared" si="8"/>
        <v/>
      </c>
      <c r="T58" s="103" t="str">
        <f t="shared" si="21"/>
        <v/>
      </c>
      <c r="U58" s="103" t="str">
        <f t="shared" si="22"/>
        <v/>
      </c>
      <c r="V58" s="103" t="str">
        <f t="shared" si="23"/>
        <v/>
      </c>
      <c r="AA58" s="283" t="s">
        <v>514</v>
      </c>
      <c r="AB58" s="374">
        <f>AJ47</f>
        <v>0.1464825984581701</v>
      </c>
      <c r="AM58" s="226" t="str">
        <f t="shared" si="12"/>
        <v/>
      </c>
      <c r="AN58" s="226" t="str">
        <f t="shared" si="13"/>
        <v/>
      </c>
      <c r="AO58" s="226" t="str">
        <f t="shared" si="14"/>
        <v/>
      </c>
    </row>
    <row r="59" spans="1:41">
      <c r="A59" s="140"/>
      <c r="B59" s="140"/>
      <c r="C59" s="140"/>
      <c r="E59" s="103">
        <f t="shared" si="3"/>
        <v>0</v>
      </c>
      <c r="F59" s="103">
        <f t="shared" si="4"/>
        <v>0</v>
      </c>
      <c r="G59" s="103">
        <f t="shared" si="5"/>
        <v>0</v>
      </c>
      <c r="J59" s="103" t="str">
        <f t="shared" si="24"/>
        <v/>
      </c>
      <c r="K59" s="103" t="str">
        <f t="shared" si="25"/>
        <v/>
      </c>
      <c r="L59" s="103" t="str">
        <f t="shared" si="26"/>
        <v/>
      </c>
      <c r="Q59" s="103" t="str">
        <f t="shared" si="6"/>
        <v/>
      </c>
      <c r="R59" s="103" t="str">
        <f t="shared" si="7"/>
        <v/>
      </c>
      <c r="S59" s="103" t="str">
        <f t="shared" si="8"/>
        <v/>
      </c>
      <c r="T59" s="103" t="str">
        <f t="shared" si="21"/>
        <v/>
      </c>
      <c r="U59" s="103" t="str">
        <f t="shared" si="22"/>
        <v/>
      </c>
      <c r="V59" s="103" t="str">
        <f t="shared" si="23"/>
        <v/>
      </c>
      <c r="AA59" s="131"/>
      <c r="AM59" s="226" t="str">
        <f t="shared" si="12"/>
        <v/>
      </c>
      <c r="AN59" s="226" t="str">
        <f t="shared" si="13"/>
        <v/>
      </c>
      <c r="AO59" s="226" t="str">
        <f t="shared" si="14"/>
        <v/>
      </c>
    </row>
    <row r="60" spans="1:41" ht="15.75">
      <c r="A60" s="140"/>
      <c r="B60" s="140"/>
      <c r="C60" s="140"/>
      <c r="E60" s="103">
        <f t="shared" si="3"/>
        <v>0</v>
      </c>
      <c r="F60" s="103">
        <f t="shared" si="4"/>
        <v>0</v>
      </c>
      <c r="G60" s="103">
        <f t="shared" si="5"/>
        <v>0</v>
      </c>
      <c r="J60" s="103" t="str">
        <f t="shared" si="24"/>
        <v/>
      </c>
      <c r="K60" s="103" t="str">
        <f t="shared" si="25"/>
        <v/>
      </c>
      <c r="L60" s="103" t="str">
        <f t="shared" si="26"/>
        <v/>
      </c>
      <c r="Q60" s="103" t="str">
        <f t="shared" si="6"/>
        <v/>
      </c>
      <c r="R60" s="103" t="str">
        <f t="shared" si="7"/>
        <v/>
      </c>
      <c r="S60" s="103" t="str">
        <f t="shared" si="8"/>
        <v/>
      </c>
      <c r="T60" s="103" t="str">
        <f t="shared" si="21"/>
        <v/>
      </c>
      <c r="U60" s="103" t="str">
        <f t="shared" si="22"/>
        <v/>
      </c>
      <c r="V60" s="103" t="str">
        <f t="shared" si="23"/>
        <v/>
      </c>
      <c r="AA60" s="397" t="s">
        <v>587</v>
      </c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M60" s="226" t="str">
        <f t="shared" si="12"/>
        <v/>
      </c>
      <c r="AN60" s="226" t="str">
        <f t="shared" si="13"/>
        <v/>
      </c>
      <c r="AO60" s="226" t="str">
        <f t="shared" si="14"/>
        <v/>
      </c>
    </row>
    <row r="61" spans="1:41">
      <c r="A61" s="140"/>
      <c r="B61" s="140"/>
      <c r="C61" s="140"/>
      <c r="E61" s="103">
        <f t="shared" si="3"/>
        <v>0</v>
      </c>
      <c r="F61" s="103">
        <f t="shared" si="4"/>
        <v>0</v>
      </c>
      <c r="G61" s="103">
        <f t="shared" si="5"/>
        <v>0</v>
      </c>
      <c r="J61" s="103" t="str">
        <f t="shared" si="24"/>
        <v/>
      </c>
      <c r="K61" s="103" t="str">
        <f t="shared" si="25"/>
        <v/>
      </c>
      <c r="L61" s="103" t="str">
        <f t="shared" si="26"/>
        <v/>
      </c>
      <c r="Q61" s="103" t="str">
        <f t="shared" si="6"/>
        <v/>
      </c>
      <c r="R61" s="103" t="str">
        <f t="shared" si="7"/>
        <v/>
      </c>
      <c r="S61" s="103" t="str">
        <f t="shared" si="8"/>
        <v/>
      </c>
      <c r="T61" s="103" t="str">
        <f t="shared" si="21"/>
        <v/>
      </c>
      <c r="U61" s="103" t="str">
        <f t="shared" si="22"/>
        <v/>
      </c>
      <c r="V61" s="103" t="str">
        <f t="shared" si="23"/>
        <v/>
      </c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M61" s="226" t="str">
        <f t="shared" si="12"/>
        <v/>
      </c>
      <c r="AN61" s="226" t="str">
        <f t="shared" si="13"/>
        <v/>
      </c>
      <c r="AO61" s="226" t="str">
        <f t="shared" si="14"/>
        <v/>
      </c>
    </row>
    <row r="62" spans="1:41">
      <c r="A62" s="140"/>
      <c r="B62" s="140"/>
      <c r="C62" s="140"/>
      <c r="E62" s="103">
        <f t="shared" si="3"/>
        <v>0</v>
      </c>
      <c r="F62" s="103">
        <f t="shared" si="4"/>
        <v>0</v>
      </c>
      <c r="G62" s="103">
        <f t="shared" si="5"/>
        <v>0</v>
      </c>
      <c r="J62" s="103" t="str">
        <f t="shared" si="24"/>
        <v/>
      </c>
      <c r="K62" s="103" t="str">
        <f t="shared" si="25"/>
        <v/>
      </c>
      <c r="L62" s="103" t="str">
        <f t="shared" si="26"/>
        <v/>
      </c>
      <c r="Q62" s="103" t="str">
        <f t="shared" si="6"/>
        <v/>
      </c>
      <c r="R62" s="103" t="str">
        <f t="shared" si="7"/>
        <v/>
      </c>
      <c r="S62" s="103" t="str">
        <f t="shared" si="8"/>
        <v/>
      </c>
      <c r="T62" s="103" t="str">
        <f t="shared" si="21"/>
        <v/>
      </c>
      <c r="U62" s="103" t="str">
        <f t="shared" si="22"/>
        <v/>
      </c>
      <c r="V62" s="103" t="str">
        <f t="shared" si="23"/>
        <v/>
      </c>
      <c r="AA62" s="81"/>
      <c r="AB62" s="95" t="s">
        <v>890</v>
      </c>
      <c r="AC62" s="81"/>
      <c r="AD62" s="81"/>
      <c r="AE62" s="81"/>
      <c r="AF62" s="81"/>
      <c r="AG62" s="81"/>
      <c r="AH62" s="81"/>
      <c r="AI62" s="81"/>
      <c r="AJ62" s="81"/>
      <c r="AK62" s="81"/>
      <c r="AM62" s="226" t="str">
        <f t="shared" si="12"/>
        <v/>
      </c>
      <c r="AN62" s="226" t="str">
        <f t="shared" si="13"/>
        <v/>
      </c>
      <c r="AO62" s="226" t="str">
        <f t="shared" si="14"/>
        <v/>
      </c>
    </row>
    <row r="63" spans="1:41">
      <c r="A63" s="140"/>
      <c r="B63" s="140"/>
      <c r="C63" s="140"/>
      <c r="E63" s="103">
        <f t="shared" si="3"/>
        <v>0</v>
      </c>
      <c r="F63" s="103">
        <f t="shared" si="4"/>
        <v>0</v>
      </c>
      <c r="G63" s="103">
        <f t="shared" si="5"/>
        <v>0</v>
      </c>
      <c r="J63" s="103" t="str">
        <f t="shared" si="24"/>
        <v/>
      </c>
      <c r="K63" s="103" t="str">
        <f t="shared" si="25"/>
        <v/>
      </c>
      <c r="L63" s="103" t="str">
        <f t="shared" si="26"/>
        <v/>
      </c>
      <c r="Q63" s="103" t="str">
        <f t="shared" si="6"/>
        <v/>
      </c>
      <c r="R63" s="103" t="str">
        <f t="shared" si="7"/>
        <v/>
      </c>
      <c r="S63" s="103" t="str">
        <f t="shared" si="8"/>
        <v/>
      </c>
      <c r="T63" s="103" t="str">
        <f t="shared" si="21"/>
        <v/>
      </c>
      <c r="U63" s="103" t="str">
        <f t="shared" si="22"/>
        <v/>
      </c>
      <c r="V63" s="103" t="str">
        <f t="shared" si="23"/>
        <v/>
      </c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M63" s="226" t="str">
        <f t="shared" si="12"/>
        <v/>
      </c>
      <c r="AN63" s="226" t="str">
        <f t="shared" si="13"/>
        <v/>
      </c>
      <c r="AO63" s="226" t="str">
        <f t="shared" si="14"/>
        <v/>
      </c>
    </row>
    <row r="64" spans="1:41">
      <c r="A64" s="140"/>
      <c r="B64" s="140"/>
      <c r="C64" s="140"/>
      <c r="E64" s="103">
        <f t="shared" si="3"/>
        <v>0</v>
      </c>
      <c r="F64" s="103">
        <f t="shared" si="4"/>
        <v>0</v>
      </c>
      <c r="G64" s="103">
        <f t="shared" si="5"/>
        <v>0</v>
      </c>
      <c r="J64" s="103" t="str">
        <f t="shared" si="24"/>
        <v/>
      </c>
      <c r="K64" s="103" t="str">
        <f t="shared" si="25"/>
        <v/>
      </c>
      <c r="L64" s="103" t="str">
        <f t="shared" si="26"/>
        <v/>
      </c>
      <c r="Q64" s="103" t="str">
        <f t="shared" si="6"/>
        <v/>
      </c>
      <c r="R64" s="103" t="str">
        <f t="shared" si="7"/>
        <v/>
      </c>
      <c r="S64" s="103" t="str">
        <f t="shared" si="8"/>
        <v/>
      </c>
      <c r="T64" s="103" t="str">
        <f t="shared" si="21"/>
        <v/>
      </c>
      <c r="U64" s="103" t="str">
        <f t="shared" si="22"/>
        <v/>
      </c>
      <c r="V64" s="103" t="str">
        <f t="shared" si="23"/>
        <v/>
      </c>
      <c r="AA64" s="81"/>
      <c r="AB64" s="211" t="s">
        <v>323</v>
      </c>
      <c r="AC64" s="81"/>
      <c r="AD64" s="81"/>
      <c r="AE64" s="81"/>
      <c r="AF64" s="81"/>
      <c r="AG64" s="81"/>
      <c r="AH64" s="81"/>
      <c r="AI64" s="81"/>
      <c r="AJ64" s="81"/>
      <c r="AK64" s="81"/>
      <c r="AM64" s="226" t="str">
        <f t="shared" si="12"/>
        <v/>
      </c>
      <c r="AN64" s="226" t="str">
        <f t="shared" si="13"/>
        <v/>
      </c>
      <c r="AO64" s="226" t="str">
        <f t="shared" si="14"/>
        <v/>
      </c>
    </row>
    <row r="65" spans="1:41">
      <c r="A65" s="140"/>
      <c r="B65" s="140"/>
      <c r="C65" s="140"/>
      <c r="E65" s="103">
        <f t="shared" si="3"/>
        <v>0</v>
      </c>
      <c r="F65" s="103">
        <f t="shared" si="4"/>
        <v>0</v>
      </c>
      <c r="G65" s="103">
        <f t="shared" si="5"/>
        <v>0</v>
      </c>
      <c r="J65" s="103" t="str">
        <f t="shared" si="24"/>
        <v/>
      </c>
      <c r="K65" s="103" t="str">
        <f t="shared" si="25"/>
        <v/>
      </c>
      <c r="L65" s="103" t="str">
        <f t="shared" si="26"/>
        <v/>
      </c>
      <c r="Q65" s="103" t="str">
        <f t="shared" si="6"/>
        <v/>
      </c>
      <c r="R65" s="103" t="str">
        <f t="shared" si="7"/>
        <v/>
      </c>
      <c r="S65" s="103" t="str">
        <f t="shared" si="8"/>
        <v/>
      </c>
      <c r="T65" s="103" t="str">
        <f t="shared" si="21"/>
        <v/>
      </c>
      <c r="U65" s="103" t="str">
        <f t="shared" si="22"/>
        <v/>
      </c>
      <c r="V65" s="103" t="str">
        <f t="shared" si="23"/>
        <v/>
      </c>
      <c r="AA65" s="81"/>
      <c r="AB65" s="212" t="s">
        <v>582</v>
      </c>
      <c r="AC65" s="119" t="s">
        <v>327</v>
      </c>
      <c r="AD65" s="81"/>
      <c r="AE65" s="81"/>
      <c r="AF65" s="81"/>
      <c r="AG65" s="81"/>
      <c r="AH65" s="81"/>
      <c r="AI65" s="81"/>
      <c r="AJ65" s="81"/>
      <c r="AK65" s="81"/>
      <c r="AM65" s="226" t="str">
        <f t="shared" si="12"/>
        <v/>
      </c>
      <c r="AN65" s="226" t="str">
        <f t="shared" si="13"/>
        <v/>
      </c>
      <c r="AO65" s="226" t="str">
        <f t="shared" si="14"/>
        <v/>
      </c>
    </row>
    <row r="66" spans="1:41">
      <c r="A66" s="140"/>
      <c r="B66" s="140"/>
      <c r="C66" s="140"/>
      <c r="E66" s="103">
        <f t="shared" si="3"/>
        <v>0</v>
      </c>
      <c r="F66" s="103">
        <f t="shared" si="4"/>
        <v>0</v>
      </c>
      <c r="G66" s="103">
        <f t="shared" si="5"/>
        <v>0</v>
      </c>
      <c r="J66" s="103" t="str">
        <f t="shared" si="24"/>
        <v/>
      </c>
      <c r="K66" s="103" t="str">
        <f t="shared" si="25"/>
        <v/>
      </c>
      <c r="L66" s="103" t="str">
        <f t="shared" si="26"/>
        <v/>
      </c>
      <c r="Q66" s="103" t="str">
        <f t="shared" si="6"/>
        <v/>
      </c>
      <c r="R66" s="103" t="str">
        <f t="shared" si="7"/>
        <v/>
      </c>
      <c r="S66" s="103" t="str">
        <f t="shared" si="8"/>
        <v/>
      </c>
      <c r="T66" s="103" t="str">
        <f t="shared" si="21"/>
        <v/>
      </c>
      <c r="U66" s="103" t="str">
        <f t="shared" si="22"/>
        <v/>
      </c>
      <c r="V66" s="103" t="str">
        <f t="shared" si="23"/>
        <v/>
      </c>
      <c r="AA66" s="81"/>
      <c r="AB66" s="212" t="s">
        <v>324</v>
      </c>
      <c r="AC66" s="119" t="s">
        <v>328</v>
      </c>
      <c r="AD66" s="81"/>
      <c r="AE66" s="81"/>
      <c r="AF66" s="81"/>
      <c r="AG66" s="81"/>
      <c r="AH66" s="81"/>
      <c r="AI66" s="81"/>
      <c r="AJ66" s="81"/>
      <c r="AK66" s="81"/>
      <c r="AM66" s="226" t="str">
        <f t="shared" si="12"/>
        <v/>
      </c>
      <c r="AN66" s="226" t="str">
        <f t="shared" si="13"/>
        <v/>
      </c>
      <c r="AO66" s="226" t="str">
        <f t="shared" si="14"/>
        <v/>
      </c>
    </row>
    <row r="67" spans="1:41">
      <c r="A67" s="140"/>
      <c r="B67" s="140"/>
      <c r="C67" s="140"/>
      <c r="E67" s="103">
        <f t="shared" si="3"/>
        <v>0</v>
      </c>
      <c r="F67" s="103">
        <f t="shared" si="4"/>
        <v>0</v>
      </c>
      <c r="G67" s="103">
        <f t="shared" si="5"/>
        <v>0</v>
      </c>
      <c r="J67" s="103" t="str">
        <f t="shared" si="24"/>
        <v/>
      </c>
      <c r="K67" s="103" t="str">
        <f t="shared" si="25"/>
        <v/>
      </c>
      <c r="L67" s="103" t="str">
        <f t="shared" si="26"/>
        <v/>
      </c>
      <c r="Q67" s="103" t="str">
        <f t="shared" si="6"/>
        <v/>
      </c>
      <c r="R67" s="103" t="str">
        <f t="shared" si="7"/>
        <v/>
      </c>
      <c r="S67" s="103" t="str">
        <f t="shared" si="8"/>
        <v/>
      </c>
      <c r="T67" s="103" t="str">
        <f t="shared" si="21"/>
        <v/>
      </c>
      <c r="U67" s="103" t="str">
        <f t="shared" si="22"/>
        <v/>
      </c>
      <c r="V67" s="103" t="str">
        <f t="shared" si="23"/>
        <v/>
      </c>
      <c r="AA67" s="81"/>
      <c r="AB67" s="212" t="s">
        <v>583</v>
      </c>
      <c r="AC67" s="213" t="s">
        <v>800</v>
      </c>
      <c r="AD67" s="81"/>
      <c r="AE67" s="81"/>
      <c r="AF67" s="81"/>
      <c r="AG67" s="81"/>
      <c r="AH67" s="81"/>
      <c r="AI67" s="81"/>
      <c r="AJ67" s="81"/>
      <c r="AK67" s="81"/>
      <c r="AM67" s="226" t="str">
        <f t="shared" si="12"/>
        <v/>
      </c>
      <c r="AN67" s="226" t="str">
        <f t="shared" si="13"/>
        <v/>
      </c>
      <c r="AO67" s="226" t="str">
        <f t="shared" si="14"/>
        <v/>
      </c>
    </row>
    <row r="68" spans="1:41">
      <c r="A68" s="140"/>
      <c r="B68" s="140"/>
      <c r="C68" s="140"/>
      <c r="E68" s="103">
        <f t="shared" si="3"/>
        <v>0</v>
      </c>
      <c r="F68" s="103">
        <f t="shared" si="4"/>
        <v>0</v>
      </c>
      <c r="G68" s="103">
        <f t="shared" si="5"/>
        <v>0</v>
      </c>
      <c r="J68" s="103" t="str">
        <f t="shared" si="24"/>
        <v/>
      </c>
      <c r="K68" s="103" t="str">
        <f t="shared" si="25"/>
        <v/>
      </c>
      <c r="L68" s="103" t="str">
        <f t="shared" si="26"/>
        <v/>
      </c>
      <c r="Q68" s="103" t="str">
        <f t="shared" si="6"/>
        <v/>
      </c>
      <c r="R68" s="103" t="str">
        <f t="shared" si="7"/>
        <v/>
      </c>
      <c r="S68" s="103" t="str">
        <f t="shared" si="8"/>
        <v/>
      </c>
      <c r="T68" s="103" t="str">
        <f t="shared" si="21"/>
        <v/>
      </c>
      <c r="U68" s="103" t="str">
        <f t="shared" si="22"/>
        <v/>
      </c>
      <c r="V68" s="103" t="str">
        <f t="shared" si="23"/>
        <v/>
      </c>
      <c r="AA68" s="81"/>
      <c r="AB68" s="212" t="s">
        <v>325</v>
      </c>
      <c r="AC68" s="213" t="s">
        <v>585</v>
      </c>
      <c r="AD68" s="81"/>
      <c r="AE68" s="81"/>
      <c r="AF68" s="81"/>
      <c r="AG68" s="81"/>
      <c r="AH68" s="81"/>
      <c r="AI68" s="81"/>
      <c r="AJ68" s="81"/>
      <c r="AK68" s="81"/>
      <c r="AM68" s="226" t="str">
        <f t="shared" si="12"/>
        <v/>
      </c>
      <c r="AN68" s="226" t="str">
        <f t="shared" si="13"/>
        <v/>
      </c>
      <c r="AO68" s="226" t="str">
        <f t="shared" si="14"/>
        <v/>
      </c>
    </row>
    <row r="69" spans="1:41">
      <c r="A69" s="140"/>
      <c r="B69" s="140"/>
      <c r="C69" s="140"/>
      <c r="E69" s="103">
        <f t="shared" si="3"/>
        <v>0</v>
      </c>
      <c r="F69" s="103">
        <f t="shared" si="4"/>
        <v>0</v>
      </c>
      <c r="G69" s="103">
        <f t="shared" si="5"/>
        <v>0</v>
      </c>
      <c r="J69" s="103" t="str">
        <f t="shared" si="24"/>
        <v/>
      </c>
      <c r="K69" s="103" t="str">
        <f t="shared" si="25"/>
        <v/>
      </c>
      <c r="L69" s="103" t="str">
        <f t="shared" si="26"/>
        <v/>
      </c>
      <c r="Q69" s="103" t="str">
        <f t="shared" si="6"/>
        <v/>
      </c>
      <c r="R69" s="103" t="str">
        <f t="shared" si="7"/>
        <v/>
      </c>
      <c r="S69" s="103" t="str">
        <f t="shared" si="8"/>
        <v/>
      </c>
      <c r="T69" s="103" t="str">
        <f t="shared" si="21"/>
        <v/>
      </c>
      <c r="U69" s="103" t="str">
        <f t="shared" si="22"/>
        <v/>
      </c>
      <c r="V69" s="103" t="str">
        <f t="shared" si="23"/>
        <v/>
      </c>
      <c r="AA69" s="81"/>
      <c r="AB69" s="212" t="s">
        <v>326</v>
      </c>
      <c r="AC69" s="119" t="s">
        <v>330</v>
      </c>
      <c r="AD69" s="81"/>
      <c r="AE69" s="81"/>
      <c r="AF69" s="81"/>
      <c r="AG69" s="81"/>
      <c r="AH69" s="81"/>
      <c r="AI69" s="81"/>
      <c r="AJ69" s="81"/>
      <c r="AK69" s="81"/>
      <c r="AM69" s="226" t="str">
        <f t="shared" si="12"/>
        <v/>
      </c>
      <c r="AN69" s="226" t="str">
        <f t="shared" si="13"/>
        <v/>
      </c>
      <c r="AO69" s="226" t="str">
        <f t="shared" si="14"/>
        <v/>
      </c>
    </row>
    <row r="70" spans="1:41">
      <c r="A70" s="140"/>
      <c r="B70" s="140"/>
      <c r="C70" s="140"/>
      <c r="E70" s="103">
        <f t="shared" si="3"/>
        <v>0</v>
      </c>
      <c r="F70" s="103">
        <f t="shared" si="4"/>
        <v>0</v>
      </c>
      <c r="G70" s="103">
        <f t="shared" si="5"/>
        <v>0</v>
      </c>
      <c r="J70" s="103" t="str">
        <f t="shared" si="24"/>
        <v/>
      </c>
      <c r="K70" s="103" t="str">
        <f t="shared" si="25"/>
        <v/>
      </c>
      <c r="L70" s="103" t="str">
        <f t="shared" si="26"/>
        <v/>
      </c>
      <c r="Q70" s="103" t="str">
        <f t="shared" si="6"/>
        <v/>
      </c>
      <c r="R70" s="103" t="str">
        <f t="shared" si="7"/>
        <v/>
      </c>
      <c r="S70" s="103" t="str">
        <f t="shared" si="8"/>
        <v/>
      </c>
      <c r="T70" s="103" t="str">
        <f t="shared" si="21"/>
        <v/>
      </c>
      <c r="U70" s="103" t="str">
        <f t="shared" si="22"/>
        <v/>
      </c>
      <c r="V70" s="103" t="str">
        <f t="shared" si="23"/>
        <v/>
      </c>
      <c r="AA70" s="81"/>
      <c r="AB70" s="120" t="s">
        <v>760</v>
      </c>
      <c r="AC70" s="81"/>
      <c r="AD70" s="81"/>
      <c r="AE70" s="81"/>
      <c r="AF70" s="81"/>
      <c r="AG70" s="81"/>
      <c r="AH70" s="81"/>
      <c r="AI70" s="81"/>
      <c r="AJ70" s="81"/>
      <c r="AK70" s="81"/>
      <c r="AM70" s="226" t="str">
        <f t="shared" si="12"/>
        <v/>
      </c>
      <c r="AN70" s="226" t="str">
        <f t="shared" si="13"/>
        <v/>
      </c>
      <c r="AO70" s="226" t="str">
        <f t="shared" si="14"/>
        <v/>
      </c>
    </row>
    <row r="71" spans="1:41">
      <c r="A71" s="140"/>
      <c r="B71" s="140"/>
      <c r="C71" s="140"/>
      <c r="E71" s="103">
        <f t="shared" si="3"/>
        <v>0</v>
      </c>
      <c r="F71" s="103">
        <f t="shared" si="4"/>
        <v>0</v>
      </c>
      <c r="G71" s="103">
        <f t="shared" si="5"/>
        <v>0</v>
      </c>
      <c r="J71" s="103" t="str">
        <f t="shared" si="24"/>
        <v/>
      </c>
      <c r="K71" s="103" t="str">
        <f t="shared" si="25"/>
        <v/>
      </c>
      <c r="L71" s="103" t="str">
        <f t="shared" si="26"/>
        <v/>
      </c>
      <c r="Q71" s="103" t="str">
        <f t="shared" si="6"/>
        <v/>
      </c>
      <c r="R71" s="103" t="str">
        <f t="shared" si="7"/>
        <v/>
      </c>
      <c r="S71" s="103" t="str">
        <f t="shared" si="8"/>
        <v/>
      </c>
      <c r="T71" s="103" t="str">
        <f t="shared" si="21"/>
        <v/>
      </c>
      <c r="U71" s="103" t="str">
        <f t="shared" si="22"/>
        <v/>
      </c>
      <c r="V71" s="103" t="str">
        <f t="shared" si="23"/>
        <v/>
      </c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M71" s="226" t="str">
        <f t="shared" si="12"/>
        <v/>
      </c>
      <c r="AN71" s="226" t="str">
        <f t="shared" si="13"/>
        <v/>
      </c>
      <c r="AO71" s="226" t="str">
        <f t="shared" si="14"/>
        <v/>
      </c>
    </row>
    <row r="72" spans="1:41">
      <c r="A72" s="140"/>
      <c r="B72" s="140"/>
      <c r="C72" s="140"/>
      <c r="E72" s="103">
        <f t="shared" si="3"/>
        <v>0</v>
      </c>
      <c r="F72" s="103">
        <f t="shared" si="4"/>
        <v>0</v>
      </c>
      <c r="G72" s="103">
        <f t="shared" si="5"/>
        <v>0</v>
      </c>
      <c r="J72" s="103" t="str">
        <f t="shared" si="24"/>
        <v/>
      </c>
      <c r="K72" s="103" t="str">
        <f t="shared" si="25"/>
        <v/>
      </c>
      <c r="L72" s="103" t="str">
        <f t="shared" si="26"/>
        <v/>
      </c>
      <c r="Q72" s="103" t="str">
        <f t="shared" si="6"/>
        <v/>
      </c>
      <c r="R72" s="103" t="str">
        <f t="shared" si="7"/>
        <v/>
      </c>
      <c r="S72" s="103" t="str">
        <f t="shared" si="8"/>
        <v/>
      </c>
      <c r="T72" s="103" t="str">
        <f t="shared" si="21"/>
        <v/>
      </c>
      <c r="U72" s="103" t="str">
        <f t="shared" si="22"/>
        <v/>
      </c>
      <c r="V72" s="103" t="str">
        <f t="shared" si="23"/>
        <v/>
      </c>
      <c r="AA72" s="81"/>
      <c r="AB72" s="120" t="s">
        <v>522</v>
      </c>
      <c r="AC72" s="81"/>
      <c r="AD72" s="81"/>
      <c r="AE72" s="81"/>
      <c r="AF72" s="81"/>
      <c r="AG72" s="81"/>
      <c r="AH72" s="81"/>
      <c r="AI72" s="81"/>
      <c r="AJ72" s="81"/>
      <c r="AK72" s="81"/>
      <c r="AM72" s="226" t="str">
        <f t="shared" si="12"/>
        <v/>
      </c>
      <c r="AN72" s="226" t="str">
        <f t="shared" si="13"/>
        <v/>
      </c>
      <c r="AO72" s="226" t="str">
        <f t="shared" si="14"/>
        <v/>
      </c>
    </row>
    <row r="73" spans="1:41" ht="13.5">
      <c r="A73" s="140"/>
      <c r="B73" s="140"/>
      <c r="C73" s="140"/>
      <c r="AA73" s="81"/>
      <c r="AB73" s="120"/>
      <c r="AC73" s="121" t="s">
        <v>464</v>
      </c>
      <c r="AD73" s="81"/>
      <c r="AE73" s="81"/>
      <c r="AF73" s="81"/>
      <c r="AG73" s="81"/>
      <c r="AH73" s="81"/>
      <c r="AI73" s="81"/>
      <c r="AJ73" s="81"/>
      <c r="AK73" s="81"/>
      <c r="AM73" s="226" t="str">
        <f t="shared" si="12"/>
        <v/>
      </c>
      <c r="AN73" s="226" t="str">
        <f t="shared" si="13"/>
        <v/>
      </c>
      <c r="AO73" s="226" t="str">
        <f t="shared" si="14"/>
        <v/>
      </c>
    </row>
    <row r="74" spans="1:41" ht="13.5">
      <c r="A74" s="140"/>
      <c r="B74" s="140"/>
      <c r="C74" s="140"/>
      <c r="AA74" s="81"/>
      <c r="AB74" s="120"/>
      <c r="AC74" s="121" t="s">
        <v>584</v>
      </c>
      <c r="AD74" s="81"/>
      <c r="AE74" s="81"/>
      <c r="AF74" s="81"/>
      <c r="AG74" s="81"/>
      <c r="AH74" s="81"/>
      <c r="AI74" s="81"/>
      <c r="AJ74" s="81"/>
      <c r="AK74" s="81"/>
      <c r="AM74" s="226" t="str">
        <f t="shared" si="12"/>
        <v/>
      </c>
      <c r="AN74" s="226" t="str">
        <f t="shared" si="13"/>
        <v/>
      </c>
      <c r="AO74" s="226" t="str">
        <f t="shared" si="14"/>
        <v/>
      </c>
    </row>
    <row r="75" spans="1:41">
      <c r="A75" s="140"/>
      <c r="B75" s="140"/>
      <c r="C75" s="140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M75" s="226" t="str">
        <f t="shared" si="12"/>
        <v/>
      </c>
      <c r="AN75" s="226" t="str">
        <f t="shared" si="13"/>
        <v/>
      </c>
      <c r="AO75" s="226" t="str">
        <f t="shared" si="14"/>
        <v/>
      </c>
    </row>
    <row r="76" spans="1:41">
      <c r="A76" s="140"/>
      <c r="B76" s="140"/>
      <c r="C76" s="140"/>
      <c r="AA76" s="81"/>
      <c r="AB76" s="120" t="s">
        <v>588</v>
      </c>
      <c r="AC76" s="81"/>
      <c r="AD76" s="81"/>
      <c r="AE76" s="81"/>
      <c r="AF76" s="81"/>
      <c r="AG76" s="81"/>
      <c r="AH76" s="81"/>
      <c r="AI76" s="81"/>
      <c r="AJ76" s="81"/>
      <c r="AK76" s="81"/>
      <c r="AM76" s="226" t="str">
        <f t="shared" ref="AM76:AM136" si="27">IF(A76="","",A76-A$142)</f>
        <v/>
      </c>
      <c r="AN76" s="226" t="str">
        <f t="shared" ref="AN76:AN136" si="28">IF(B76="","",B76-B$142)</f>
        <v/>
      </c>
      <c r="AO76" s="226" t="str">
        <f t="shared" ref="AO76:AO136" si="29">IF(C76="","",C76-C$142)</f>
        <v/>
      </c>
    </row>
    <row r="77" spans="1:41" ht="13.5">
      <c r="A77" s="140"/>
      <c r="B77" s="140"/>
      <c r="C77" s="140"/>
      <c r="AA77" s="81"/>
      <c r="AB77" s="120"/>
      <c r="AC77" s="121" t="s">
        <v>464</v>
      </c>
      <c r="AD77" s="81"/>
      <c r="AE77" s="81"/>
      <c r="AF77" s="81"/>
      <c r="AG77" s="81"/>
      <c r="AH77" s="81"/>
      <c r="AI77" s="81"/>
      <c r="AJ77" s="81"/>
      <c r="AK77" s="81"/>
      <c r="AM77" s="226" t="str">
        <f t="shared" si="27"/>
        <v/>
      </c>
      <c r="AN77" s="226" t="str">
        <f t="shared" si="28"/>
        <v/>
      </c>
      <c r="AO77" s="226" t="str">
        <f t="shared" si="29"/>
        <v/>
      </c>
    </row>
    <row r="78" spans="1:41" ht="13.5">
      <c r="A78" s="140"/>
      <c r="B78" s="140"/>
      <c r="C78" s="140"/>
      <c r="AA78" s="81"/>
      <c r="AB78" s="81"/>
      <c r="AC78" s="121" t="s">
        <v>586</v>
      </c>
      <c r="AD78" s="81"/>
      <c r="AE78" s="81"/>
      <c r="AF78" s="81"/>
      <c r="AG78" s="81"/>
      <c r="AH78" s="81"/>
      <c r="AI78" s="81"/>
      <c r="AJ78" s="81"/>
      <c r="AK78" s="81"/>
      <c r="AM78" s="226" t="str">
        <f t="shared" si="27"/>
        <v/>
      </c>
      <c r="AN78" s="226" t="str">
        <f t="shared" si="28"/>
        <v/>
      </c>
      <c r="AO78" s="226" t="str">
        <f t="shared" si="29"/>
        <v/>
      </c>
    </row>
    <row r="79" spans="1:41">
      <c r="A79" s="140"/>
      <c r="B79" s="140"/>
      <c r="C79" s="140"/>
      <c r="E79" s="103">
        <f t="shared" si="3"/>
        <v>0</v>
      </c>
      <c r="F79" s="103">
        <f t="shared" si="4"/>
        <v>0</v>
      </c>
      <c r="G79" s="103">
        <f t="shared" si="5"/>
        <v>0</v>
      </c>
      <c r="J79" s="103" t="str">
        <f t="shared" si="24"/>
        <v/>
      </c>
      <c r="K79" s="103" t="str">
        <f t="shared" si="25"/>
        <v/>
      </c>
      <c r="L79" s="103" t="str">
        <f t="shared" si="26"/>
        <v/>
      </c>
      <c r="Q79" s="103" t="str">
        <f t="shared" si="6"/>
        <v/>
      </c>
      <c r="R79" s="103" t="str">
        <f t="shared" si="7"/>
        <v/>
      </c>
      <c r="S79" s="103" t="str">
        <f t="shared" si="8"/>
        <v/>
      </c>
      <c r="T79" s="103" t="str">
        <f t="shared" si="21"/>
        <v/>
      </c>
      <c r="U79" s="103" t="str">
        <f t="shared" si="22"/>
        <v/>
      </c>
      <c r="V79" s="103" t="str">
        <f t="shared" si="23"/>
        <v/>
      </c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M79" s="226" t="str">
        <f t="shared" si="27"/>
        <v/>
      </c>
      <c r="AN79" s="226" t="str">
        <f t="shared" si="28"/>
        <v/>
      </c>
      <c r="AO79" s="226" t="str">
        <f t="shared" si="29"/>
        <v/>
      </c>
    </row>
    <row r="80" spans="1:41">
      <c r="A80" s="140"/>
      <c r="B80" s="140"/>
      <c r="C80" s="140"/>
      <c r="E80" s="103">
        <f t="shared" si="3"/>
        <v>0</v>
      </c>
      <c r="F80" s="103">
        <f t="shared" si="4"/>
        <v>0</v>
      </c>
      <c r="G80" s="103">
        <f t="shared" si="5"/>
        <v>0</v>
      </c>
      <c r="J80" s="103" t="str">
        <f t="shared" si="24"/>
        <v/>
      </c>
      <c r="K80" s="103" t="str">
        <f t="shared" si="25"/>
        <v/>
      </c>
      <c r="L80" s="103" t="str">
        <f t="shared" si="26"/>
        <v/>
      </c>
      <c r="Q80" s="103" t="str">
        <f t="shared" si="6"/>
        <v/>
      </c>
      <c r="R80" s="103" t="str">
        <f t="shared" si="7"/>
        <v/>
      </c>
      <c r="S80" s="103" t="str">
        <f t="shared" si="8"/>
        <v/>
      </c>
      <c r="T80" s="103" t="str">
        <f t="shared" si="21"/>
        <v/>
      </c>
      <c r="U80" s="103" t="str">
        <f t="shared" si="22"/>
        <v/>
      </c>
      <c r="V80" s="103" t="str">
        <f t="shared" si="23"/>
        <v/>
      </c>
      <c r="AA80" s="81"/>
      <c r="AB80" s="95" t="s">
        <v>891</v>
      </c>
      <c r="AC80" s="81"/>
      <c r="AD80" s="81"/>
      <c r="AE80" s="81"/>
      <c r="AF80" s="81"/>
      <c r="AG80" s="81"/>
      <c r="AH80" s="81"/>
      <c r="AI80" s="81"/>
      <c r="AJ80" s="81"/>
      <c r="AK80" s="81"/>
      <c r="AM80" s="226" t="str">
        <f t="shared" si="27"/>
        <v/>
      </c>
      <c r="AN80" s="226" t="str">
        <f t="shared" si="28"/>
        <v/>
      </c>
      <c r="AO80" s="226" t="str">
        <f t="shared" si="29"/>
        <v/>
      </c>
    </row>
    <row r="81" spans="1:41">
      <c r="A81" s="140"/>
      <c r="B81" s="140"/>
      <c r="C81" s="140"/>
      <c r="E81" s="103">
        <f t="shared" si="3"/>
        <v>0</v>
      </c>
      <c r="F81" s="103">
        <f t="shared" si="4"/>
        <v>0</v>
      </c>
      <c r="G81" s="103">
        <f t="shared" si="5"/>
        <v>0</v>
      </c>
      <c r="J81" s="103" t="str">
        <f t="shared" si="24"/>
        <v/>
      </c>
      <c r="K81" s="103" t="str">
        <f t="shared" si="25"/>
        <v/>
      </c>
      <c r="L81" s="103" t="str">
        <f t="shared" si="26"/>
        <v/>
      </c>
      <c r="Q81" s="103" t="str">
        <f t="shared" si="6"/>
        <v/>
      </c>
      <c r="R81" s="103" t="str">
        <f t="shared" si="7"/>
        <v/>
      </c>
      <c r="S81" s="103" t="str">
        <f t="shared" si="8"/>
        <v/>
      </c>
      <c r="T81" s="103" t="str">
        <f t="shared" si="21"/>
        <v/>
      </c>
      <c r="U81" s="103" t="str">
        <f t="shared" si="22"/>
        <v/>
      </c>
      <c r="V81" s="103" t="str">
        <f t="shared" si="23"/>
        <v/>
      </c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M81" s="226" t="str">
        <f t="shared" si="27"/>
        <v/>
      </c>
      <c r="AN81" s="226" t="str">
        <f t="shared" si="28"/>
        <v/>
      </c>
      <c r="AO81" s="226" t="str">
        <f t="shared" si="29"/>
        <v/>
      </c>
    </row>
    <row r="82" spans="1:41">
      <c r="A82" s="140"/>
      <c r="B82" s="140"/>
      <c r="C82" s="140"/>
      <c r="E82" s="103">
        <f t="shared" si="3"/>
        <v>0</v>
      </c>
      <c r="F82" s="103">
        <f t="shared" si="4"/>
        <v>0</v>
      </c>
      <c r="G82" s="103">
        <f t="shared" si="5"/>
        <v>0</v>
      </c>
      <c r="J82" s="103" t="str">
        <f t="shared" si="24"/>
        <v/>
      </c>
      <c r="K82" s="103" t="str">
        <f t="shared" si="25"/>
        <v/>
      </c>
      <c r="L82" s="103" t="str">
        <f t="shared" si="26"/>
        <v/>
      </c>
      <c r="Q82" s="103" t="str">
        <f t="shared" ref="Q82:Q136" si="30">IF(A82="","",ABS(A82-$AC$10))</f>
        <v/>
      </c>
      <c r="R82" s="103" t="str">
        <f t="shared" ref="R82:R136" si="31">IF(B82="","",ABS(B82-$AC$11))</f>
        <v/>
      </c>
      <c r="S82" s="103" t="str">
        <f t="shared" ref="S82:S136" si="32">IF(C82="","",ABS(C82-$AC$12))</f>
        <v/>
      </c>
      <c r="T82" s="103" t="str">
        <f t="shared" si="21"/>
        <v/>
      </c>
      <c r="U82" s="103" t="str">
        <f t="shared" si="22"/>
        <v/>
      </c>
      <c r="V82" s="103" t="str">
        <f t="shared" si="23"/>
        <v/>
      </c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M82" s="226" t="str">
        <f t="shared" si="27"/>
        <v/>
      </c>
      <c r="AN82" s="226" t="str">
        <f t="shared" si="28"/>
        <v/>
      </c>
      <c r="AO82" s="226" t="str">
        <f t="shared" si="29"/>
        <v/>
      </c>
    </row>
    <row r="83" spans="1:41">
      <c r="A83" s="140"/>
      <c r="B83" s="140"/>
      <c r="C83" s="140"/>
      <c r="E83" s="103">
        <f t="shared" si="3"/>
        <v>0</v>
      </c>
      <c r="F83" s="103">
        <f t="shared" si="4"/>
        <v>0</v>
      </c>
      <c r="G83" s="103">
        <f t="shared" si="5"/>
        <v>0</v>
      </c>
      <c r="J83" s="103" t="str">
        <f t="shared" si="24"/>
        <v/>
      </c>
      <c r="K83" s="103" t="str">
        <f t="shared" si="25"/>
        <v/>
      </c>
      <c r="L83" s="103" t="str">
        <f t="shared" si="26"/>
        <v/>
      </c>
      <c r="Q83" s="103" t="str">
        <f t="shared" si="30"/>
        <v/>
      </c>
      <c r="R83" s="103" t="str">
        <f t="shared" si="31"/>
        <v/>
      </c>
      <c r="S83" s="103" t="str">
        <f t="shared" si="32"/>
        <v/>
      </c>
      <c r="T83" s="103" t="str">
        <f t="shared" si="21"/>
        <v/>
      </c>
      <c r="U83" s="103" t="str">
        <f t="shared" si="22"/>
        <v/>
      </c>
      <c r="V83" s="103" t="str">
        <f t="shared" si="23"/>
        <v/>
      </c>
      <c r="AA83" s="99"/>
      <c r="AB83" s="99" t="s">
        <v>892</v>
      </c>
      <c r="AC83" s="81"/>
      <c r="AD83" s="81"/>
      <c r="AE83" s="81"/>
      <c r="AF83" s="81"/>
      <c r="AG83" s="81"/>
      <c r="AH83" s="81"/>
      <c r="AI83" s="81"/>
      <c r="AJ83" s="81"/>
      <c r="AK83" s="81"/>
      <c r="AM83" s="226" t="str">
        <f t="shared" si="27"/>
        <v/>
      </c>
      <c r="AN83" s="226" t="str">
        <f t="shared" si="28"/>
        <v/>
      </c>
      <c r="AO83" s="226" t="str">
        <f t="shared" si="29"/>
        <v/>
      </c>
    </row>
    <row r="84" spans="1:41">
      <c r="A84" s="140"/>
      <c r="B84" s="140"/>
      <c r="C84" s="140"/>
      <c r="E84" s="103">
        <f t="shared" si="3"/>
        <v>0</v>
      </c>
      <c r="F84" s="103">
        <f t="shared" si="4"/>
        <v>0</v>
      </c>
      <c r="G84" s="103">
        <f t="shared" si="5"/>
        <v>0</v>
      </c>
      <c r="J84" s="103" t="str">
        <f t="shared" si="24"/>
        <v/>
      </c>
      <c r="K84" s="103" t="str">
        <f t="shared" si="25"/>
        <v/>
      </c>
      <c r="L84" s="103" t="str">
        <f t="shared" si="26"/>
        <v/>
      </c>
      <c r="Q84" s="103" t="str">
        <f t="shared" si="30"/>
        <v/>
      </c>
      <c r="R84" s="103" t="str">
        <f t="shared" si="31"/>
        <v/>
      </c>
      <c r="S84" s="103" t="str">
        <f t="shared" si="32"/>
        <v/>
      </c>
      <c r="T84" s="103" t="str">
        <f t="shared" si="21"/>
        <v/>
      </c>
      <c r="U84" s="103" t="str">
        <f t="shared" si="22"/>
        <v/>
      </c>
      <c r="V84" s="103" t="str">
        <f t="shared" si="23"/>
        <v/>
      </c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M84" s="226" t="str">
        <f t="shared" si="27"/>
        <v/>
      </c>
      <c r="AN84" s="226" t="str">
        <f t="shared" si="28"/>
        <v/>
      </c>
      <c r="AO84" s="226" t="str">
        <f t="shared" si="29"/>
        <v/>
      </c>
    </row>
    <row r="85" spans="1:41">
      <c r="A85" s="140"/>
      <c r="B85" s="140"/>
      <c r="C85" s="140"/>
      <c r="E85" s="103">
        <f t="shared" si="3"/>
        <v>0</v>
      </c>
      <c r="F85" s="103">
        <f t="shared" si="4"/>
        <v>0</v>
      </c>
      <c r="G85" s="103">
        <f t="shared" si="5"/>
        <v>0</v>
      </c>
      <c r="J85" s="103" t="str">
        <f t="shared" si="24"/>
        <v/>
      </c>
      <c r="K85" s="103" t="str">
        <f t="shared" si="25"/>
        <v/>
      </c>
      <c r="L85" s="103" t="str">
        <f t="shared" si="26"/>
        <v/>
      </c>
      <c r="Q85" s="103" t="str">
        <f t="shared" si="30"/>
        <v/>
      </c>
      <c r="R85" s="103" t="str">
        <f t="shared" si="31"/>
        <v/>
      </c>
      <c r="S85" s="103" t="str">
        <f t="shared" si="32"/>
        <v/>
      </c>
      <c r="T85" s="103" t="str">
        <f t="shared" si="21"/>
        <v/>
      </c>
      <c r="U85" s="103" t="str">
        <f t="shared" si="22"/>
        <v/>
      </c>
      <c r="V85" s="103" t="str">
        <f t="shared" si="23"/>
        <v/>
      </c>
      <c r="AA85" s="81"/>
      <c r="AB85" s="398" t="s">
        <v>865</v>
      </c>
      <c r="AC85" s="81"/>
      <c r="AD85" s="81"/>
      <c r="AE85" s="81"/>
      <c r="AF85" s="81"/>
      <c r="AG85" s="81"/>
      <c r="AH85" s="81"/>
      <c r="AI85" s="81"/>
      <c r="AJ85" s="81"/>
      <c r="AK85" s="81"/>
      <c r="AM85" s="226" t="str">
        <f t="shared" si="27"/>
        <v/>
      </c>
      <c r="AN85" s="226" t="str">
        <f t="shared" si="28"/>
        <v/>
      </c>
      <c r="AO85" s="226" t="str">
        <f t="shared" si="29"/>
        <v/>
      </c>
    </row>
    <row r="86" spans="1:41">
      <c r="A86" s="140"/>
      <c r="B86" s="140"/>
      <c r="C86" s="140"/>
      <c r="E86" s="103">
        <f t="shared" si="3"/>
        <v>0</v>
      </c>
      <c r="F86" s="103">
        <f t="shared" si="4"/>
        <v>0</v>
      </c>
      <c r="G86" s="103">
        <f t="shared" si="5"/>
        <v>0</v>
      </c>
      <c r="J86" s="103" t="str">
        <f t="shared" si="24"/>
        <v/>
      </c>
      <c r="K86" s="103" t="str">
        <f t="shared" si="25"/>
        <v/>
      </c>
      <c r="L86" s="103" t="str">
        <f t="shared" si="26"/>
        <v/>
      </c>
      <c r="Q86" s="103" t="str">
        <f t="shared" si="30"/>
        <v/>
      </c>
      <c r="R86" s="103" t="str">
        <f t="shared" si="31"/>
        <v/>
      </c>
      <c r="S86" s="103" t="str">
        <f t="shared" si="32"/>
        <v/>
      </c>
      <c r="T86" s="103" t="str">
        <f t="shared" si="21"/>
        <v/>
      </c>
      <c r="U86" s="103" t="str">
        <f t="shared" si="22"/>
        <v/>
      </c>
      <c r="V86" s="103" t="str">
        <f t="shared" si="23"/>
        <v/>
      </c>
      <c r="AA86" s="81"/>
      <c r="AB86" s="378" t="s">
        <v>323</v>
      </c>
      <c r="AC86" s="81"/>
      <c r="AD86" s="81"/>
      <c r="AE86" s="81"/>
      <c r="AF86" s="81"/>
      <c r="AG86" s="81"/>
      <c r="AH86" s="81"/>
      <c r="AI86" s="81"/>
      <c r="AJ86" s="81"/>
      <c r="AK86" s="81"/>
      <c r="AM86" s="226" t="str">
        <f t="shared" si="27"/>
        <v/>
      </c>
      <c r="AN86" s="226" t="str">
        <f t="shared" si="28"/>
        <v/>
      </c>
      <c r="AO86" s="226" t="str">
        <f t="shared" si="29"/>
        <v/>
      </c>
    </row>
    <row r="87" spans="1:41">
      <c r="A87" s="140"/>
      <c r="B87" s="140"/>
      <c r="C87" s="140"/>
      <c r="E87" s="103">
        <f t="shared" si="3"/>
        <v>0</v>
      </c>
      <c r="F87" s="103">
        <f t="shared" si="4"/>
        <v>0</v>
      </c>
      <c r="G87" s="103">
        <f t="shared" si="5"/>
        <v>0</v>
      </c>
      <c r="J87" s="103" t="str">
        <f t="shared" si="24"/>
        <v/>
      </c>
      <c r="K87" s="103" t="str">
        <f t="shared" si="25"/>
        <v/>
      </c>
      <c r="L87" s="103" t="str">
        <f t="shared" si="26"/>
        <v/>
      </c>
      <c r="Q87" s="103" t="str">
        <f t="shared" si="30"/>
        <v/>
      </c>
      <c r="R87" s="103" t="str">
        <f t="shared" si="31"/>
        <v/>
      </c>
      <c r="S87" s="103" t="str">
        <f t="shared" si="32"/>
        <v/>
      </c>
      <c r="T87" s="103" t="str">
        <f t="shared" si="21"/>
        <v/>
      </c>
      <c r="U87" s="103" t="str">
        <f t="shared" si="22"/>
        <v/>
      </c>
      <c r="V87" s="103" t="str">
        <f t="shared" si="23"/>
        <v/>
      </c>
      <c r="AA87" s="81"/>
      <c r="AB87" s="99" t="s">
        <v>852</v>
      </c>
      <c r="AC87" s="99" t="s">
        <v>888</v>
      </c>
      <c r="AD87" s="81"/>
      <c r="AE87" s="81"/>
      <c r="AF87" s="81"/>
      <c r="AG87" s="81"/>
      <c r="AH87" s="81"/>
      <c r="AI87" s="81"/>
      <c r="AJ87" s="81"/>
      <c r="AK87" s="81"/>
      <c r="AM87" s="226" t="str">
        <f t="shared" si="27"/>
        <v/>
      </c>
      <c r="AN87" s="226" t="str">
        <f t="shared" si="28"/>
        <v/>
      </c>
      <c r="AO87" s="226" t="str">
        <f t="shared" si="29"/>
        <v/>
      </c>
    </row>
    <row r="88" spans="1:41">
      <c r="A88" s="140"/>
      <c r="B88" s="140"/>
      <c r="C88" s="140"/>
      <c r="E88" s="103">
        <f t="shared" si="3"/>
        <v>0</v>
      </c>
      <c r="F88" s="103">
        <f t="shared" si="4"/>
        <v>0</v>
      </c>
      <c r="G88" s="103">
        <f t="shared" si="5"/>
        <v>0</v>
      </c>
      <c r="J88" s="103" t="str">
        <f t="shared" si="24"/>
        <v/>
      </c>
      <c r="K88" s="103" t="str">
        <f t="shared" si="25"/>
        <v/>
      </c>
      <c r="L88" s="103" t="str">
        <f t="shared" si="26"/>
        <v/>
      </c>
      <c r="Q88" s="103" t="str">
        <f t="shared" si="30"/>
        <v/>
      </c>
      <c r="R88" s="103" t="str">
        <f t="shared" si="31"/>
        <v/>
      </c>
      <c r="S88" s="103" t="str">
        <f t="shared" si="32"/>
        <v/>
      </c>
      <c r="T88" s="103" t="str">
        <f t="shared" si="21"/>
        <v/>
      </c>
      <c r="U88" s="103" t="str">
        <f t="shared" si="22"/>
        <v/>
      </c>
      <c r="V88" s="103" t="str">
        <f t="shared" si="23"/>
        <v/>
      </c>
      <c r="AA88" s="81"/>
      <c r="AB88" s="99" t="s">
        <v>853</v>
      </c>
      <c r="AC88" s="99" t="s">
        <v>854</v>
      </c>
      <c r="AD88" s="81"/>
      <c r="AE88" s="81"/>
      <c r="AF88" s="81"/>
      <c r="AG88" s="81"/>
      <c r="AH88" s="81"/>
      <c r="AI88" s="81"/>
      <c r="AJ88" s="81"/>
      <c r="AK88" s="81"/>
      <c r="AM88" s="226" t="str">
        <f t="shared" si="27"/>
        <v/>
      </c>
      <c r="AN88" s="226" t="str">
        <f t="shared" si="28"/>
        <v/>
      </c>
      <c r="AO88" s="226" t="str">
        <f t="shared" si="29"/>
        <v/>
      </c>
    </row>
    <row r="89" spans="1:41">
      <c r="A89" s="140"/>
      <c r="B89" s="140"/>
      <c r="C89" s="140"/>
      <c r="E89" s="103">
        <f t="shared" si="3"/>
        <v>0</v>
      </c>
      <c r="F89" s="103">
        <f t="shared" si="4"/>
        <v>0</v>
      </c>
      <c r="G89" s="103">
        <f t="shared" si="5"/>
        <v>0</v>
      </c>
      <c r="J89" s="103" t="str">
        <f t="shared" si="24"/>
        <v/>
      </c>
      <c r="K89" s="103" t="str">
        <f t="shared" si="25"/>
        <v/>
      </c>
      <c r="L89" s="103" t="str">
        <f t="shared" si="26"/>
        <v/>
      </c>
      <c r="Q89" s="103" t="str">
        <f t="shared" si="30"/>
        <v/>
      </c>
      <c r="R89" s="103" t="str">
        <f t="shared" si="31"/>
        <v/>
      </c>
      <c r="S89" s="103" t="str">
        <f t="shared" si="32"/>
        <v/>
      </c>
      <c r="T89" s="103" t="str">
        <f t="shared" si="21"/>
        <v/>
      </c>
      <c r="U89" s="103" t="str">
        <f t="shared" si="22"/>
        <v/>
      </c>
      <c r="V89" s="103" t="str">
        <f t="shared" si="23"/>
        <v/>
      </c>
      <c r="AA89" s="81"/>
      <c r="AB89" s="99" t="s">
        <v>855</v>
      </c>
      <c r="AC89" s="99" t="s">
        <v>856</v>
      </c>
      <c r="AD89" s="81"/>
      <c r="AE89" s="81"/>
      <c r="AF89" s="81"/>
      <c r="AG89" s="81"/>
      <c r="AH89" s="81"/>
      <c r="AI89" s="81"/>
      <c r="AJ89" s="81"/>
      <c r="AK89" s="81"/>
      <c r="AM89" s="226" t="str">
        <f t="shared" si="27"/>
        <v/>
      </c>
      <c r="AN89" s="226" t="str">
        <f t="shared" si="28"/>
        <v/>
      </c>
      <c r="AO89" s="226" t="str">
        <f t="shared" si="29"/>
        <v/>
      </c>
    </row>
    <row r="90" spans="1:41">
      <c r="A90" s="140"/>
      <c r="B90" s="140"/>
      <c r="C90" s="140"/>
      <c r="E90" s="103">
        <f t="shared" si="3"/>
        <v>0</v>
      </c>
      <c r="F90" s="103">
        <f t="shared" si="4"/>
        <v>0</v>
      </c>
      <c r="G90" s="103">
        <f t="shared" si="5"/>
        <v>0</v>
      </c>
      <c r="J90" s="103" t="str">
        <f t="shared" si="24"/>
        <v/>
      </c>
      <c r="K90" s="103" t="str">
        <f t="shared" si="25"/>
        <v/>
      </c>
      <c r="L90" s="103" t="str">
        <f t="shared" si="26"/>
        <v/>
      </c>
      <c r="Q90" s="103" t="str">
        <f t="shared" si="30"/>
        <v/>
      </c>
      <c r="R90" s="103" t="str">
        <f t="shared" si="31"/>
        <v/>
      </c>
      <c r="S90" s="103" t="str">
        <f t="shared" si="32"/>
        <v/>
      </c>
      <c r="T90" s="103" t="str">
        <f t="shared" si="21"/>
        <v/>
      </c>
      <c r="U90" s="103" t="str">
        <f t="shared" si="22"/>
        <v/>
      </c>
      <c r="V90" s="103" t="str">
        <f t="shared" si="23"/>
        <v/>
      </c>
      <c r="AA90" s="81"/>
      <c r="AB90" s="131" t="s">
        <v>858</v>
      </c>
      <c r="AC90" s="131" t="s">
        <v>859</v>
      </c>
      <c r="AD90" s="81"/>
      <c r="AE90" s="81"/>
      <c r="AF90" s="81"/>
      <c r="AG90" s="81"/>
      <c r="AH90" s="81"/>
      <c r="AI90" s="81"/>
      <c r="AJ90" s="81"/>
      <c r="AK90" s="81"/>
      <c r="AM90" s="226" t="str">
        <f t="shared" si="27"/>
        <v/>
      </c>
      <c r="AN90" s="226" t="str">
        <f t="shared" si="28"/>
        <v/>
      </c>
      <c r="AO90" s="226" t="str">
        <f t="shared" si="29"/>
        <v/>
      </c>
    </row>
    <row r="91" spans="1:41">
      <c r="A91" s="140"/>
      <c r="B91" s="140"/>
      <c r="C91" s="140"/>
      <c r="E91" s="103">
        <f t="shared" si="3"/>
        <v>0</v>
      </c>
      <c r="F91" s="103">
        <f t="shared" si="4"/>
        <v>0</v>
      </c>
      <c r="G91" s="103">
        <f t="shared" si="5"/>
        <v>0</v>
      </c>
      <c r="J91" s="103" t="str">
        <f t="shared" si="24"/>
        <v/>
      </c>
      <c r="K91" s="103" t="str">
        <f t="shared" si="25"/>
        <v/>
      </c>
      <c r="L91" s="103" t="str">
        <f t="shared" si="26"/>
        <v/>
      </c>
      <c r="Q91" s="103" t="str">
        <f t="shared" si="30"/>
        <v/>
      </c>
      <c r="R91" s="103" t="str">
        <f t="shared" si="31"/>
        <v/>
      </c>
      <c r="S91" s="103" t="str">
        <f t="shared" si="32"/>
        <v/>
      </c>
      <c r="T91" s="103" t="str">
        <f t="shared" si="21"/>
        <v/>
      </c>
      <c r="U91" s="103" t="str">
        <f t="shared" si="22"/>
        <v/>
      </c>
      <c r="V91" s="103" t="str">
        <f t="shared" si="23"/>
        <v/>
      </c>
      <c r="AA91" s="81"/>
      <c r="AB91" s="99" t="s">
        <v>857</v>
      </c>
      <c r="AC91" s="99" t="s">
        <v>860</v>
      </c>
      <c r="AD91" s="81"/>
      <c r="AE91" s="81"/>
      <c r="AF91" s="81"/>
      <c r="AG91" s="81"/>
      <c r="AH91" s="81"/>
      <c r="AI91" s="81"/>
      <c r="AJ91" s="81"/>
      <c r="AK91" s="81"/>
      <c r="AM91" s="226" t="str">
        <f t="shared" si="27"/>
        <v/>
      </c>
      <c r="AN91" s="226" t="str">
        <f t="shared" si="28"/>
        <v/>
      </c>
      <c r="AO91" s="226" t="str">
        <f t="shared" si="29"/>
        <v/>
      </c>
    </row>
    <row r="92" spans="1:41">
      <c r="A92" s="140"/>
      <c r="B92" s="140"/>
      <c r="C92" s="140"/>
      <c r="E92" s="103">
        <f t="shared" si="3"/>
        <v>0</v>
      </c>
      <c r="F92" s="103">
        <f t="shared" si="4"/>
        <v>0</v>
      </c>
      <c r="G92" s="103">
        <f t="shared" si="5"/>
        <v>0</v>
      </c>
      <c r="J92" s="103" t="str">
        <f t="shared" si="24"/>
        <v/>
      </c>
      <c r="K92" s="103" t="str">
        <f t="shared" si="25"/>
        <v/>
      </c>
      <c r="L92" s="103" t="str">
        <f t="shared" si="26"/>
        <v/>
      </c>
      <c r="Q92" s="103" t="str">
        <f t="shared" si="30"/>
        <v/>
      </c>
      <c r="R92" s="103" t="str">
        <f t="shared" si="31"/>
        <v/>
      </c>
      <c r="S92" s="103" t="str">
        <f t="shared" si="32"/>
        <v/>
      </c>
      <c r="T92" s="103" t="str">
        <f t="shared" si="21"/>
        <v/>
      </c>
      <c r="U92" s="103" t="str">
        <f t="shared" si="22"/>
        <v/>
      </c>
      <c r="V92" s="103" t="str">
        <f t="shared" si="23"/>
        <v/>
      </c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M92" s="226" t="str">
        <f t="shared" si="27"/>
        <v/>
      </c>
      <c r="AN92" s="226" t="str">
        <f t="shared" si="28"/>
        <v/>
      </c>
      <c r="AO92" s="226" t="str">
        <f t="shared" si="29"/>
        <v/>
      </c>
    </row>
    <row r="93" spans="1:41">
      <c r="A93" s="140"/>
      <c r="B93" s="140"/>
      <c r="C93" s="140"/>
      <c r="E93" s="103">
        <f t="shared" si="3"/>
        <v>0</v>
      </c>
      <c r="F93" s="103">
        <f t="shared" si="4"/>
        <v>0</v>
      </c>
      <c r="G93" s="103">
        <f t="shared" si="5"/>
        <v>0</v>
      </c>
      <c r="J93" s="103" t="str">
        <f t="shared" si="24"/>
        <v/>
      </c>
      <c r="K93" s="103" t="str">
        <f t="shared" si="25"/>
        <v/>
      </c>
      <c r="L93" s="103" t="str">
        <f t="shared" si="26"/>
        <v/>
      </c>
      <c r="Q93" s="103" t="str">
        <f t="shared" si="30"/>
        <v/>
      </c>
      <c r="R93" s="103" t="str">
        <f t="shared" si="31"/>
        <v/>
      </c>
      <c r="S93" s="103" t="str">
        <f t="shared" si="32"/>
        <v/>
      </c>
      <c r="T93" s="103" t="str">
        <f t="shared" si="21"/>
        <v/>
      </c>
      <c r="U93" s="103" t="str">
        <f t="shared" si="22"/>
        <v/>
      </c>
      <c r="V93" s="103" t="str">
        <f t="shared" si="23"/>
        <v/>
      </c>
      <c r="AA93" s="81"/>
      <c r="AB93" s="398" t="s">
        <v>861</v>
      </c>
      <c r="AC93" s="81"/>
      <c r="AD93" s="81"/>
      <c r="AE93" s="81"/>
      <c r="AF93" s="81"/>
      <c r="AG93" s="81"/>
      <c r="AH93" s="81"/>
      <c r="AI93" s="81"/>
      <c r="AJ93" s="81"/>
      <c r="AK93" s="81"/>
      <c r="AM93" s="226" t="str">
        <f t="shared" si="27"/>
        <v/>
      </c>
      <c r="AN93" s="226" t="str">
        <f t="shared" si="28"/>
        <v/>
      </c>
      <c r="AO93" s="226" t="str">
        <f t="shared" si="29"/>
        <v/>
      </c>
    </row>
    <row r="94" spans="1:41" ht="13.5">
      <c r="A94" s="140"/>
      <c r="B94" s="140"/>
      <c r="C94" s="140"/>
      <c r="E94" s="103">
        <f t="shared" si="3"/>
        <v>0</v>
      </c>
      <c r="F94" s="103">
        <f t="shared" si="4"/>
        <v>0</v>
      </c>
      <c r="G94" s="103">
        <f t="shared" si="5"/>
        <v>0</v>
      </c>
      <c r="J94" s="103" t="str">
        <f t="shared" si="24"/>
        <v/>
      </c>
      <c r="K94" s="103" t="str">
        <f t="shared" si="25"/>
        <v/>
      </c>
      <c r="L94" s="103" t="str">
        <f t="shared" si="26"/>
        <v/>
      </c>
      <c r="Q94" s="103" t="str">
        <f t="shared" si="30"/>
        <v/>
      </c>
      <c r="R94" s="103" t="str">
        <f t="shared" si="31"/>
        <v/>
      </c>
      <c r="S94" s="103" t="str">
        <f t="shared" si="32"/>
        <v/>
      </c>
      <c r="T94" s="103" t="str">
        <f t="shared" si="21"/>
        <v/>
      </c>
      <c r="U94" s="103" t="str">
        <f t="shared" si="22"/>
        <v/>
      </c>
      <c r="V94" s="103" t="str">
        <f t="shared" si="23"/>
        <v/>
      </c>
      <c r="AA94" s="81"/>
      <c r="AB94" s="81"/>
      <c r="AC94" s="121" t="s">
        <v>863</v>
      </c>
      <c r="AD94" s="81"/>
      <c r="AE94" s="81"/>
      <c r="AF94" s="81"/>
      <c r="AG94" s="81"/>
      <c r="AH94" s="81"/>
      <c r="AI94" s="81"/>
      <c r="AJ94" s="81"/>
      <c r="AK94" s="81"/>
      <c r="AM94" s="226" t="str">
        <f t="shared" si="27"/>
        <v/>
      </c>
      <c r="AN94" s="226" t="str">
        <f t="shared" si="28"/>
        <v/>
      </c>
      <c r="AO94" s="226" t="str">
        <f t="shared" si="29"/>
        <v/>
      </c>
    </row>
    <row r="95" spans="1:41" ht="13.5">
      <c r="A95" s="140"/>
      <c r="B95" s="140"/>
      <c r="C95" s="140"/>
      <c r="E95" s="103">
        <f t="shared" si="3"/>
        <v>0</v>
      </c>
      <c r="F95" s="103">
        <f t="shared" si="4"/>
        <v>0</v>
      </c>
      <c r="G95" s="103">
        <f t="shared" si="5"/>
        <v>0</v>
      </c>
      <c r="J95" s="103" t="str">
        <f t="shared" si="24"/>
        <v/>
      </c>
      <c r="K95" s="103" t="str">
        <f t="shared" si="25"/>
        <v/>
      </c>
      <c r="L95" s="103" t="str">
        <f t="shared" si="26"/>
        <v/>
      </c>
      <c r="Q95" s="103" t="str">
        <f t="shared" si="30"/>
        <v/>
      </c>
      <c r="R95" s="103" t="str">
        <f t="shared" si="31"/>
        <v/>
      </c>
      <c r="S95" s="103" t="str">
        <f t="shared" si="32"/>
        <v/>
      </c>
      <c r="T95" s="103" t="str">
        <f t="shared" si="21"/>
        <v/>
      </c>
      <c r="U95" s="103" t="str">
        <f t="shared" si="22"/>
        <v/>
      </c>
      <c r="V95" s="103" t="str">
        <f t="shared" si="23"/>
        <v/>
      </c>
      <c r="AA95" s="81"/>
      <c r="AB95" s="81"/>
      <c r="AC95" s="121" t="s">
        <v>862</v>
      </c>
      <c r="AD95" s="81"/>
      <c r="AE95" s="81"/>
      <c r="AF95" s="81"/>
      <c r="AG95" s="81"/>
      <c r="AH95" s="81"/>
      <c r="AI95" s="81"/>
      <c r="AJ95" s="81"/>
      <c r="AK95" s="81"/>
      <c r="AM95" s="226" t="str">
        <f t="shared" si="27"/>
        <v/>
      </c>
      <c r="AN95" s="226" t="str">
        <f t="shared" si="28"/>
        <v/>
      </c>
      <c r="AO95" s="226" t="str">
        <f t="shared" si="29"/>
        <v/>
      </c>
    </row>
    <row r="96" spans="1:41">
      <c r="A96" s="140"/>
      <c r="B96" s="140"/>
      <c r="C96" s="140"/>
      <c r="E96" s="103">
        <f t="shared" si="3"/>
        <v>0</v>
      </c>
      <c r="F96" s="103">
        <f t="shared" si="4"/>
        <v>0</v>
      </c>
      <c r="G96" s="103">
        <f t="shared" si="5"/>
        <v>0</v>
      </c>
      <c r="J96" s="103" t="str">
        <f t="shared" si="24"/>
        <v/>
      </c>
      <c r="K96" s="103" t="str">
        <f t="shared" si="25"/>
        <v/>
      </c>
      <c r="L96" s="103" t="str">
        <f t="shared" si="26"/>
        <v/>
      </c>
      <c r="Q96" s="103" t="str">
        <f t="shared" si="30"/>
        <v/>
      </c>
      <c r="R96" s="103" t="str">
        <f t="shared" si="31"/>
        <v/>
      </c>
      <c r="S96" s="103" t="str">
        <f t="shared" si="32"/>
        <v/>
      </c>
      <c r="T96" s="103" t="str">
        <f t="shared" si="21"/>
        <v/>
      </c>
      <c r="U96" s="103" t="str">
        <f t="shared" si="22"/>
        <v/>
      </c>
      <c r="V96" s="103" t="str">
        <f t="shared" si="23"/>
        <v/>
      </c>
      <c r="AM96" s="226" t="str">
        <f t="shared" si="27"/>
        <v/>
      </c>
      <c r="AN96" s="226" t="str">
        <f t="shared" si="28"/>
        <v/>
      </c>
      <c r="AO96" s="226" t="str">
        <f t="shared" si="29"/>
        <v/>
      </c>
    </row>
    <row r="97" spans="1:41">
      <c r="A97" s="140"/>
      <c r="B97" s="140"/>
      <c r="C97" s="140"/>
      <c r="E97" s="103">
        <f t="shared" si="3"/>
        <v>0</v>
      </c>
      <c r="F97" s="103">
        <f t="shared" si="4"/>
        <v>0</v>
      </c>
      <c r="G97" s="103">
        <f t="shared" si="5"/>
        <v>0</v>
      </c>
      <c r="J97" s="103" t="str">
        <f t="shared" si="24"/>
        <v/>
      </c>
      <c r="K97" s="103" t="str">
        <f t="shared" si="25"/>
        <v/>
      </c>
      <c r="L97" s="103" t="str">
        <f t="shared" si="26"/>
        <v/>
      </c>
      <c r="Q97" s="103" t="str">
        <f t="shared" si="30"/>
        <v/>
      </c>
      <c r="R97" s="103" t="str">
        <f t="shared" si="31"/>
        <v/>
      </c>
      <c r="S97" s="103" t="str">
        <f t="shared" si="32"/>
        <v/>
      </c>
      <c r="T97" s="103" t="str">
        <f t="shared" si="21"/>
        <v/>
      </c>
      <c r="U97" s="103" t="str">
        <f t="shared" si="22"/>
        <v/>
      </c>
      <c r="V97" s="103" t="str">
        <f t="shared" si="23"/>
        <v/>
      </c>
      <c r="AB97" s="400" t="s">
        <v>864</v>
      </c>
      <c r="AM97" s="226" t="str">
        <f t="shared" si="27"/>
        <v/>
      </c>
      <c r="AN97" s="226" t="str">
        <f t="shared" si="28"/>
        <v/>
      </c>
      <c r="AO97" s="226" t="str">
        <f t="shared" si="29"/>
        <v/>
      </c>
    </row>
    <row r="98" spans="1:41">
      <c r="A98" s="140"/>
      <c r="B98" s="140"/>
      <c r="C98" s="140"/>
      <c r="E98" s="103">
        <f t="shared" si="3"/>
        <v>0</v>
      </c>
      <c r="F98" s="103">
        <f t="shared" si="4"/>
        <v>0</v>
      </c>
      <c r="G98" s="103">
        <f t="shared" si="5"/>
        <v>0</v>
      </c>
      <c r="J98" s="103" t="str">
        <f t="shared" si="24"/>
        <v/>
      </c>
      <c r="K98" s="103" t="str">
        <f t="shared" si="25"/>
        <v/>
      </c>
      <c r="L98" s="103" t="str">
        <f t="shared" si="26"/>
        <v/>
      </c>
      <c r="Q98" s="103" t="str">
        <f t="shared" si="30"/>
        <v/>
      </c>
      <c r="R98" s="103" t="str">
        <f t="shared" si="31"/>
        <v/>
      </c>
      <c r="S98" s="103" t="str">
        <f t="shared" si="32"/>
        <v/>
      </c>
      <c r="T98" s="103" t="str">
        <f t="shared" si="21"/>
        <v/>
      </c>
      <c r="U98" s="103" t="str">
        <f t="shared" si="22"/>
        <v/>
      </c>
      <c r="V98" s="103" t="str">
        <f t="shared" si="23"/>
        <v/>
      </c>
      <c r="AB98" s="378" t="s">
        <v>323</v>
      </c>
      <c r="AM98" s="226" t="str">
        <f t="shared" si="27"/>
        <v/>
      </c>
      <c r="AN98" s="226" t="str">
        <f t="shared" si="28"/>
        <v/>
      </c>
      <c r="AO98" s="226" t="str">
        <f t="shared" si="29"/>
        <v/>
      </c>
    </row>
    <row r="99" spans="1:41">
      <c r="A99" s="140"/>
      <c r="B99" s="140"/>
      <c r="C99" s="140"/>
      <c r="E99" s="103">
        <f t="shared" si="3"/>
        <v>0</v>
      </c>
      <c r="F99" s="103">
        <f t="shared" si="4"/>
        <v>0</v>
      </c>
      <c r="G99" s="103">
        <f t="shared" si="5"/>
        <v>0</v>
      </c>
      <c r="J99" s="103" t="str">
        <f t="shared" si="24"/>
        <v/>
      </c>
      <c r="K99" s="103" t="str">
        <f t="shared" si="25"/>
        <v/>
      </c>
      <c r="L99" s="103" t="str">
        <f t="shared" si="26"/>
        <v/>
      </c>
      <c r="Q99" s="103" t="str">
        <f t="shared" si="30"/>
        <v/>
      </c>
      <c r="R99" s="103" t="str">
        <f t="shared" si="31"/>
        <v/>
      </c>
      <c r="S99" s="103" t="str">
        <f t="shared" si="32"/>
        <v/>
      </c>
      <c r="T99" s="103" t="str">
        <f t="shared" si="21"/>
        <v/>
      </c>
      <c r="U99" s="103" t="str">
        <f t="shared" si="22"/>
        <v/>
      </c>
      <c r="V99" s="103" t="str">
        <f t="shared" si="23"/>
        <v/>
      </c>
      <c r="AB99" s="131" t="s">
        <v>852</v>
      </c>
      <c r="AC99" s="131" t="s">
        <v>866</v>
      </c>
      <c r="AM99" s="226" t="str">
        <f t="shared" si="27"/>
        <v/>
      </c>
      <c r="AN99" s="226" t="str">
        <f t="shared" si="28"/>
        <v/>
      </c>
      <c r="AO99" s="226" t="str">
        <f t="shared" si="29"/>
        <v/>
      </c>
    </row>
    <row r="100" spans="1:41">
      <c r="A100" s="140"/>
      <c r="B100" s="140"/>
      <c r="C100" s="140"/>
      <c r="E100" s="103">
        <f t="shared" si="3"/>
        <v>0</v>
      </c>
      <c r="F100" s="103">
        <f t="shared" si="4"/>
        <v>0</v>
      </c>
      <c r="G100" s="103">
        <f t="shared" si="5"/>
        <v>0</v>
      </c>
      <c r="J100" s="103" t="str">
        <f t="shared" si="24"/>
        <v/>
      </c>
      <c r="K100" s="103" t="str">
        <f t="shared" si="25"/>
        <v/>
      </c>
      <c r="L100" s="103" t="str">
        <f t="shared" si="26"/>
        <v/>
      </c>
      <c r="Q100" s="103" t="str">
        <f t="shared" si="30"/>
        <v/>
      </c>
      <c r="R100" s="103" t="str">
        <f t="shared" si="31"/>
        <v/>
      </c>
      <c r="S100" s="103" t="str">
        <f t="shared" si="32"/>
        <v/>
      </c>
      <c r="T100" s="103" t="str">
        <f t="shared" si="21"/>
        <v/>
      </c>
      <c r="U100" s="103" t="str">
        <f t="shared" si="22"/>
        <v/>
      </c>
      <c r="V100" s="103" t="str">
        <f t="shared" si="23"/>
        <v/>
      </c>
      <c r="AB100" s="131" t="s">
        <v>867</v>
      </c>
      <c r="AC100" s="131" t="s">
        <v>868</v>
      </c>
      <c r="AM100" s="226" t="str">
        <f t="shared" si="27"/>
        <v/>
      </c>
      <c r="AN100" s="226" t="str">
        <f t="shared" si="28"/>
        <v/>
      </c>
      <c r="AO100" s="226" t="str">
        <f t="shared" si="29"/>
        <v/>
      </c>
    </row>
    <row r="101" spans="1:41">
      <c r="A101" s="140"/>
      <c r="B101" s="140"/>
      <c r="C101" s="140"/>
      <c r="E101" s="103">
        <f t="shared" si="3"/>
        <v>0</v>
      </c>
      <c r="F101" s="103">
        <f t="shared" si="4"/>
        <v>0</v>
      </c>
      <c r="G101" s="103">
        <f t="shared" si="5"/>
        <v>0</v>
      </c>
      <c r="J101" s="103" t="str">
        <f t="shared" si="24"/>
        <v/>
      </c>
      <c r="K101" s="103" t="str">
        <f t="shared" si="25"/>
        <v/>
      </c>
      <c r="L101" s="103" t="str">
        <f t="shared" si="26"/>
        <v/>
      </c>
      <c r="Q101" s="103" t="str">
        <f t="shared" si="30"/>
        <v/>
      </c>
      <c r="R101" s="103" t="str">
        <f t="shared" si="31"/>
        <v/>
      </c>
      <c r="S101" s="103" t="str">
        <f t="shared" si="32"/>
        <v/>
      </c>
      <c r="T101" s="103" t="str">
        <f t="shared" si="21"/>
        <v/>
      </c>
      <c r="U101" s="103" t="str">
        <f t="shared" si="22"/>
        <v/>
      </c>
      <c r="V101" s="103" t="str">
        <f t="shared" si="23"/>
        <v/>
      </c>
      <c r="AB101" s="131" t="s">
        <v>869</v>
      </c>
      <c r="AC101" s="131" t="s">
        <v>870</v>
      </c>
      <c r="AM101" s="226" t="str">
        <f t="shared" si="27"/>
        <v/>
      </c>
      <c r="AN101" s="226" t="str">
        <f t="shared" si="28"/>
        <v/>
      </c>
      <c r="AO101" s="226" t="str">
        <f t="shared" si="29"/>
        <v/>
      </c>
    </row>
    <row r="102" spans="1:41">
      <c r="A102" s="140"/>
      <c r="B102" s="140"/>
      <c r="C102" s="140"/>
      <c r="E102" s="103">
        <f t="shared" ref="E102:E136" si="33">A102^2</f>
        <v>0</v>
      </c>
      <c r="F102" s="103">
        <f t="shared" ref="F102:F136" si="34">B102^2</f>
        <v>0</v>
      </c>
      <c r="G102" s="103">
        <f t="shared" ref="G102:G136" si="35">C102^2</f>
        <v>0</v>
      </c>
      <c r="J102" s="103" t="str">
        <f t="shared" si="24"/>
        <v/>
      </c>
      <c r="K102" s="103" t="str">
        <f t="shared" si="25"/>
        <v/>
      </c>
      <c r="L102" s="103" t="str">
        <f t="shared" si="26"/>
        <v/>
      </c>
      <c r="Q102" s="103" t="str">
        <f t="shared" si="30"/>
        <v/>
      </c>
      <c r="R102" s="103" t="str">
        <f t="shared" si="31"/>
        <v/>
      </c>
      <c r="S102" s="103" t="str">
        <f t="shared" si="32"/>
        <v/>
      </c>
      <c r="T102" s="103" t="str">
        <f t="shared" si="21"/>
        <v/>
      </c>
      <c r="U102" s="103" t="str">
        <f t="shared" si="22"/>
        <v/>
      </c>
      <c r="V102" s="103" t="str">
        <f t="shared" si="23"/>
        <v/>
      </c>
      <c r="AB102" s="131" t="s">
        <v>871</v>
      </c>
      <c r="AC102" s="131" t="s">
        <v>872</v>
      </c>
      <c r="AM102" s="226" t="str">
        <f t="shared" si="27"/>
        <v/>
      </c>
      <c r="AN102" s="226" t="str">
        <f t="shared" si="28"/>
        <v/>
      </c>
      <c r="AO102" s="226" t="str">
        <f t="shared" si="29"/>
        <v/>
      </c>
    </row>
    <row r="103" spans="1:41">
      <c r="A103" s="140"/>
      <c r="B103" s="140"/>
      <c r="C103" s="140"/>
      <c r="E103" s="103">
        <f t="shared" si="33"/>
        <v>0</v>
      </c>
      <c r="F103" s="103">
        <f t="shared" si="34"/>
        <v>0</v>
      </c>
      <c r="G103" s="103">
        <f t="shared" si="35"/>
        <v>0</v>
      </c>
      <c r="J103" s="103" t="str">
        <f t="shared" si="24"/>
        <v/>
      </c>
      <c r="K103" s="103" t="str">
        <f t="shared" si="25"/>
        <v/>
      </c>
      <c r="L103" s="103" t="str">
        <f t="shared" si="26"/>
        <v/>
      </c>
      <c r="Q103" s="103" t="str">
        <f t="shared" si="30"/>
        <v/>
      </c>
      <c r="R103" s="103" t="str">
        <f t="shared" si="31"/>
        <v/>
      </c>
      <c r="S103" s="103" t="str">
        <f t="shared" si="32"/>
        <v/>
      </c>
      <c r="T103" s="103" t="str">
        <f t="shared" si="21"/>
        <v/>
      </c>
      <c r="U103" s="103" t="str">
        <f t="shared" si="22"/>
        <v/>
      </c>
      <c r="V103" s="103" t="str">
        <f t="shared" si="23"/>
        <v/>
      </c>
      <c r="AB103" s="131" t="s">
        <v>873</v>
      </c>
      <c r="AC103" s="131" t="s">
        <v>874</v>
      </c>
      <c r="AM103" s="226" t="str">
        <f t="shared" si="27"/>
        <v/>
      </c>
      <c r="AN103" s="226" t="str">
        <f t="shared" si="28"/>
        <v/>
      </c>
      <c r="AO103" s="226" t="str">
        <f t="shared" si="29"/>
        <v/>
      </c>
    </row>
    <row r="104" spans="1:41">
      <c r="A104" s="140"/>
      <c r="B104" s="140"/>
      <c r="C104" s="140"/>
      <c r="E104" s="103">
        <f t="shared" si="33"/>
        <v>0</v>
      </c>
      <c r="F104" s="103">
        <f t="shared" si="34"/>
        <v>0</v>
      </c>
      <c r="G104" s="103">
        <f t="shared" si="35"/>
        <v>0</v>
      </c>
      <c r="J104" s="103" t="str">
        <f t="shared" si="24"/>
        <v/>
      </c>
      <c r="K104" s="103" t="str">
        <f t="shared" si="25"/>
        <v/>
      </c>
      <c r="L104" s="103" t="str">
        <f t="shared" si="26"/>
        <v/>
      </c>
      <c r="Q104" s="103" t="str">
        <f t="shared" si="30"/>
        <v/>
      </c>
      <c r="R104" s="103" t="str">
        <f t="shared" si="31"/>
        <v/>
      </c>
      <c r="S104" s="103" t="str">
        <f t="shared" si="32"/>
        <v/>
      </c>
      <c r="T104" s="103" t="str">
        <f t="shared" si="21"/>
        <v/>
      </c>
      <c r="U104" s="103" t="str">
        <f t="shared" si="22"/>
        <v/>
      </c>
      <c r="V104" s="103" t="str">
        <f t="shared" si="23"/>
        <v/>
      </c>
      <c r="AB104" s="131" t="s">
        <v>875</v>
      </c>
      <c r="AC104" s="131" t="s">
        <v>876</v>
      </c>
      <c r="AM104" s="226" t="str">
        <f t="shared" si="27"/>
        <v/>
      </c>
      <c r="AN104" s="226" t="str">
        <f t="shared" si="28"/>
        <v/>
      </c>
      <c r="AO104" s="226" t="str">
        <f t="shared" si="29"/>
        <v/>
      </c>
    </row>
    <row r="105" spans="1:41">
      <c r="A105" s="140"/>
      <c r="B105" s="140"/>
      <c r="C105" s="140"/>
      <c r="E105" s="103">
        <f t="shared" si="33"/>
        <v>0</v>
      </c>
      <c r="F105" s="103">
        <f t="shared" si="34"/>
        <v>0</v>
      </c>
      <c r="G105" s="103">
        <f t="shared" si="35"/>
        <v>0</v>
      </c>
      <c r="J105" s="103" t="str">
        <f t="shared" si="24"/>
        <v/>
      </c>
      <c r="K105" s="103" t="str">
        <f t="shared" si="25"/>
        <v/>
      </c>
      <c r="L105" s="103" t="str">
        <f t="shared" si="26"/>
        <v/>
      </c>
      <c r="Q105" s="103" t="str">
        <f t="shared" si="30"/>
        <v/>
      </c>
      <c r="R105" s="103" t="str">
        <f t="shared" si="31"/>
        <v/>
      </c>
      <c r="S105" s="103" t="str">
        <f t="shared" si="32"/>
        <v/>
      </c>
      <c r="T105" s="103" t="str">
        <f t="shared" si="21"/>
        <v/>
      </c>
      <c r="U105" s="103" t="str">
        <f t="shared" si="22"/>
        <v/>
      </c>
      <c r="V105" s="103" t="str">
        <f t="shared" si="23"/>
        <v/>
      </c>
      <c r="AM105" s="226" t="str">
        <f t="shared" si="27"/>
        <v/>
      </c>
      <c r="AN105" s="226" t="str">
        <f t="shared" si="28"/>
        <v/>
      </c>
      <c r="AO105" s="226" t="str">
        <f t="shared" si="29"/>
        <v/>
      </c>
    </row>
    <row r="106" spans="1:41">
      <c r="A106" s="140"/>
      <c r="B106" s="140"/>
      <c r="C106" s="140"/>
      <c r="E106" s="103">
        <f t="shared" si="33"/>
        <v>0</v>
      </c>
      <c r="F106" s="103">
        <f t="shared" si="34"/>
        <v>0</v>
      </c>
      <c r="G106" s="103">
        <f t="shared" si="35"/>
        <v>0</v>
      </c>
      <c r="J106" s="103" t="str">
        <f t="shared" si="24"/>
        <v/>
      </c>
      <c r="K106" s="103" t="str">
        <f t="shared" si="25"/>
        <v/>
      </c>
      <c r="L106" s="103" t="str">
        <f t="shared" si="26"/>
        <v/>
      </c>
      <c r="Q106" s="103" t="str">
        <f t="shared" si="30"/>
        <v/>
      </c>
      <c r="R106" s="103" t="str">
        <f t="shared" si="31"/>
        <v/>
      </c>
      <c r="S106" s="103" t="str">
        <f t="shared" si="32"/>
        <v/>
      </c>
      <c r="T106" s="103" t="str">
        <f t="shared" si="21"/>
        <v/>
      </c>
      <c r="U106" s="103" t="str">
        <f t="shared" si="22"/>
        <v/>
      </c>
      <c r="V106" s="103" t="str">
        <f t="shared" si="23"/>
        <v/>
      </c>
      <c r="AB106" s="131" t="s">
        <v>877</v>
      </c>
      <c r="AM106" s="226" t="str">
        <f t="shared" si="27"/>
        <v/>
      </c>
      <c r="AN106" s="226" t="str">
        <f t="shared" si="28"/>
        <v/>
      </c>
      <c r="AO106" s="226" t="str">
        <f t="shared" si="29"/>
        <v/>
      </c>
    </row>
    <row r="107" spans="1:41" ht="13.5">
      <c r="A107" s="140"/>
      <c r="B107" s="140"/>
      <c r="C107" s="140"/>
      <c r="E107" s="103">
        <f t="shared" si="33"/>
        <v>0</v>
      </c>
      <c r="F107" s="103">
        <f t="shared" si="34"/>
        <v>0</v>
      </c>
      <c r="G107" s="103">
        <f t="shared" si="35"/>
        <v>0</v>
      </c>
      <c r="J107" s="103" t="str">
        <f t="shared" si="24"/>
        <v/>
      </c>
      <c r="K107" s="103" t="str">
        <f t="shared" si="25"/>
        <v/>
      </c>
      <c r="L107" s="103" t="str">
        <f t="shared" si="26"/>
        <v/>
      </c>
      <c r="Q107" s="103" t="str">
        <f t="shared" si="30"/>
        <v/>
      </c>
      <c r="R107" s="103" t="str">
        <f t="shared" si="31"/>
        <v/>
      </c>
      <c r="S107" s="103" t="str">
        <f t="shared" si="32"/>
        <v/>
      </c>
      <c r="T107" s="103" t="str">
        <f t="shared" si="21"/>
        <v/>
      </c>
      <c r="U107" s="103" t="str">
        <f t="shared" si="22"/>
        <v/>
      </c>
      <c r="V107" s="103" t="str">
        <f t="shared" si="23"/>
        <v/>
      </c>
      <c r="AC107" s="121" t="s">
        <v>878</v>
      </c>
      <c r="AM107" s="226" t="str">
        <f t="shared" si="27"/>
        <v/>
      </c>
      <c r="AN107" s="226" t="str">
        <f t="shared" si="28"/>
        <v/>
      </c>
      <c r="AO107" s="226" t="str">
        <f t="shared" si="29"/>
        <v/>
      </c>
    </row>
    <row r="108" spans="1:41">
      <c r="A108" s="140"/>
      <c r="B108" s="140"/>
      <c r="C108" s="140"/>
      <c r="E108" s="103">
        <f t="shared" si="33"/>
        <v>0</v>
      </c>
      <c r="F108" s="103">
        <f t="shared" si="34"/>
        <v>0</v>
      </c>
      <c r="G108" s="103">
        <f t="shared" si="35"/>
        <v>0</v>
      </c>
      <c r="J108" s="103" t="str">
        <f t="shared" si="24"/>
        <v/>
      </c>
      <c r="K108" s="103" t="str">
        <f t="shared" si="25"/>
        <v/>
      </c>
      <c r="L108" s="103" t="str">
        <f t="shared" si="26"/>
        <v/>
      </c>
      <c r="Q108" s="103" t="str">
        <f t="shared" si="30"/>
        <v/>
      </c>
      <c r="R108" s="103" t="str">
        <f t="shared" si="31"/>
        <v/>
      </c>
      <c r="S108" s="103" t="str">
        <f t="shared" si="32"/>
        <v/>
      </c>
      <c r="T108" s="103" t="str">
        <f t="shared" si="21"/>
        <v/>
      </c>
      <c r="U108" s="103" t="str">
        <f t="shared" si="22"/>
        <v/>
      </c>
      <c r="V108" s="103" t="str">
        <f t="shared" si="23"/>
        <v/>
      </c>
      <c r="AM108" s="226" t="str">
        <f t="shared" si="27"/>
        <v/>
      </c>
      <c r="AN108" s="226" t="str">
        <f t="shared" si="28"/>
        <v/>
      </c>
      <c r="AO108" s="226" t="str">
        <f t="shared" si="29"/>
        <v/>
      </c>
    </row>
    <row r="109" spans="1:41">
      <c r="A109" s="140"/>
      <c r="B109" s="140"/>
      <c r="C109" s="140"/>
      <c r="E109" s="103">
        <f t="shared" si="33"/>
        <v>0</v>
      </c>
      <c r="F109" s="103">
        <f t="shared" si="34"/>
        <v>0</v>
      </c>
      <c r="G109" s="103">
        <f t="shared" si="35"/>
        <v>0</v>
      </c>
      <c r="J109" s="103" t="str">
        <f t="shared" si="24"/>
        <v/>
      </c>
      <c r="K109" s="103" t="str">
        <f t="shared" si="25"/>
        <v/>
      </c>
      <c r="L109" s="103" t="str">
        <f t="shared" si="26"/>
        <v/>
      </c>
      <c r="Q109" s="103" t="str">
        <f t="shared" si="30"/>
        <v/>
      </c>
      <c r="R109" s="103" t="str">
        <f t="shared" si="31"/>
        <v/>
      </c>
      <c r="S109" s="103" t="str">
        <f t="shared" si="32"/>
        <v/>
      </c>
      <c r="T109" s="103" t="str">
        <f t="shared" si="21"/>
        <v/>
      </c>
      <c r="U109" s="103" t="str">
        <f t="shared" si="22"/>
        <v/>
      </c>
      <c r="V109" s="103" t="str">
        <f t="shared" si="23"/>
        <v/>
      </c>
      <c r="AB109" s="131" t="s">
        <v>879</v>
      </c>
      <c r="AM109" s="226" t="str">
        <f t="shared" si="27"/>
        <v/>
      </c>
      <c r="AN109" s="226" t="str">
        <f t="shared" si="28"/>
        <v/>
      </c>
      <c r="AO109" s="226" t="str">
        <f t="shared" si="29"/>
        <v/>
      </c>
    </row>
    <row r="110" spans="1:41" ht="13.5">
      <c r="A110" s="140"/>
      <c r="B110" s="140"/>
      <c r="C110" s="140"/>
      <c r="E110" s="103">
        <f t="shared" si="33"/>
        <v>0</v>
      </c>
      <c r="F110" s="103">
        <f t="shared" si="34"/>
        <v>0</v>
      </c>
      <c r="G110" s="103">
        <f t="shared" si="35"/>
        <v>0</v>
      </c>
      <c r="J110" s="103" t="str">
        <f t="shared" si="24"/>
        <v/>
      </c>
      <c r="K110" s="103" t="str">
        <f t="shared" si="25"/>
        <v/>
      </c>
      <c r="L110" s="103" t="str">
        <f t="shared" si="26"/>
        <v/>
      </c>
      <c r="Q110" s="103" t="str">
        <f t="shared" si="30"/>
        <v/>
      </c>
      <c r="R110" s="103" t="str">
        <f t="shared" si="31"/>
        <v/>
      </c>
      <c r="S110" s="103" t="str">
        <f t="shared" si="32"/>
        <v/>
      </c>
      <c r="T110" s="103" t="str">
        <f t="shared" ref="T110:T136" si="36">IF(Q110="","",((Q110-$S$10)^2))</f>
        <v/>
      </c>
      <c r="U110" s="103" t="str">
        <f t="shared" ref="U110:U136" si="37">IF(R110="","",((R110-$S$10)^2))</f>
        <v/>
      </c>
      <c r="V110" s="103" t="str">
        <f t="shared" ref="V110:V136" si="38">IF(S110="","",((S110-$S$10)^2))</f>
        <v/>
      </c>
      <c r="AC110" s="399" t="s">
        <v>880</v>
      </c>
      <c r="AM110" s="226" t="str">
        <f t="shared" si="27"/>
        <v/>
      </c>
      <c r="AN110" s="226" t="str">
        <f t="shared" si="28"/>
        <v/>
      </c>
      <c r="AO110" s="226" t="str">
        <f t="shared" si="29"/>
        <v/>
      </c>
    </row>
    <row r="111" spans="1:41" ht="13.5">
      <c r="A111" s="140"/>
      <c r="B111" s="140"/>
      <c r="C111" s="140"/>
      <c r="E111" s="103">
        <f t="shared" si="33"/>
        <v>0</v>
      </c>
      <c r="F111" s="103">
        <f t="shared" si="34"/>
        <v>0</v>
      </c>
      <c r="G111" s="103">
        <f t="shared" si="35"/>
        <v>0</v>
      </c>
      <c r="J111" s="103" t="str">
        <f t="shared" si="24"/>
        <v/>
      </c>
      <c r="K111" s="103" t="str">
        <f t="shared" si="25"/>
        <v/>
      </c>
      <c r="L111" s="103" t="str">
        <f t="shared" si="26"/>
        <v/>
      </c>
      <c r="Q111" s="103" t="str">
        <f t="shared" si="30"/>
        <v/>
      </c>
      <c r="R111" s="103" t="str">
        <f t="shared" si="31"/>
        <v/>
      </c>
      <c r="S111" s="103" t="str">
        <f t="shared" si="32"/>
        <v/>
      </c>
      <c r="T111" s="103" t="str">
        <f t="shared" si="36"/>
        <v/>
      </c>
      <c r="U111" s="103" t="str">
        <f t="shared" si="37"/>
        <v/>
      </c>
      <c r="V111" s="103" t="str">
        <f t="shared" si="38"/>
        <v/>
      </c>
      <c r="AC111" s="399" t="s">
        <v>881</v>
      </c>
      <c r="AM111" s="226" t="str">
        <f t="shared" si="27"/>
        <v/>
      </c>
      <c r="AN111" s="226" t="str">
        <f t="shared" si="28"/>
        <v/>
      </c>
      <c r="AO111" s="226" t="str">
        <f t="shared" si="29"/>
        <v/>
      </c>
    </row>
    <row r="112" spans="1:41" ht="13.5">
      <c r="A112" s="140"/>
      <c r="B112" s="140"/>
      <c r="C112" s="140"/>
      <c r="E112" s="103">
        <f t="shared" si="33"/>
        <v>0</v>
      </c>
      <c r="F112" s="103">
        <f t="shared" si="34"/>
        <v>0</v>
      </c>
      <c r="G112" s="103">
        <f t="shared" si="35"/>
        <v>0</v>
      </c>
      <c r="J112" s="103" t="str">
        <f t="shared" si="24"/>
        <v/>
      </c>
      <c r="K112" s="103" t="str">
        <f t="shared" si="25"/>
        <v/>
      </c>
      <c r="L112" s="103" t="str">
        <f t="shared" si="26"/>
        <v/>
      </c>
      <c r="Q112" s="103" t="str">
        <f t="shared" si="30"/>
        <v/>
      </c>
      <c r="R112" s="103" t="str">
        <f t="shared" si="31"/>
        <v/>
      </c>
      <c r="S112" s="103" t="str">
        <f t="shared" si="32"/>
        <v/>
      </c>
      <c r="T112" s="103" t="str">
        <f t="shared" si="36"/>
        <v/>
      </c>
      <c r="U112" s="103" t="str">
        <f t="shared" si="37"/>
        <v/>
      </c>
      <c r="V112" s="103" t="str">
        <f t="shared" si="38"/>
        <v/>
      </c>
      <c r="AC112" s="399" t="s">
        <v>882</v>
      </c>
      <c r="AM112" s="226" t="str">
        <f t="shared" si="27"/>
        <v/>
      </c>
      <c r="AN112" s="226" t="str">
        <f t="shared" si="28"/>
        <v/>
      </c>
      <c r="AO112" s="226" t="str">
        <f t="shared" si="29"/>
        <v/>
      </c>
    </row>
    <row r="113" spans="1:41" ht="13.5">
      <c r="A113" s="140"/>
      <c r="B113" s="140"/>
      <c r="C113" s="140"/>
      <c r="E113" s="103">
        <f t="shared" si="33"/>
        <v>0</v>
      </c>
      <c r="F113" s="103">
        <f t="shared" si="34"/>
        <v>0</v>
      </c>
      <c r="G113" s="103">
        <f t="shared" si="35"/>
        <v>0</v>
      </c>
      <c r="J113" s="103" t="str">
        <f t="shared" si="24"/>
        <v/>
      </c>
      <c r="K113" s="103" t="str">
        <f t="shared" si="25"/>
        <v/>
      </c>
      <c r="L113" s="103" t="str">
        <f t="shared" si="26"/>
        <v/>
      </c>
      <c r="Q113" s="103" t="str">
        <f t="shared" si="30"/>
        <v/>
      </c>
      <c r="R113" s="103" t="str">
        <f t="shared" si="31"/>
        <v/>
      </c>
      <c r="S113" s="103" t="str">
        <f t="shared" si="32"/>
        <v/>
      </c>
      <c r="T113" s="103" t="str">
        <f t="shared" si="36"/>
        <v/>
      </c>
      <c r="U113" s="103" t="str">
        <f t="shared" si="37"/>
        <v/>
      </c>
      <c r="V113" s="103" t="str">
        <f t="shared" si="38"/>
        <v/>
      </c>
      <c r="AC113" s="399"/>
      <c r="AM113" s="226" t="str">
        <f t="shared" si="27"/>
        <v/>
      </c>
      <c r="AN113" s="226" t="str">
        <f t="shared" si="28"/>
        <v/>
      </c>
      <c r="AO113" s="226" t="str">
        <f t="shared" si="29"/>
        <v/>
      </c>
    </row>
    <row r="114" spans="1:41" ht="13.5">
      <c r="A114" s="140"/>
      <c r="B114" s="140"/>
      <c r="C114" s="140"/>
      <c r="E114" s="103">
        <f t="shared" si="33"/>
        <v>0</v>
      </c>
      <c r="F114" s="103">
        <f t="shared" si="34"/>
        <v>0</v>
      </c>
      <c r="G114" s="103">
        <f t="shared" si="35"/>
        <v>0</v>
      </c>
      <c r="J114" s="103" t="str">
        <f t="shared" si="24"/>
        <v/>
      </c>
      <c r="K114" s="103" t="str">
        <f t="shared" si="25"/>
        <v/>
      </c>
      <c r="L114" s="103" t="str">
        <f t="shared" si="26"/>
        <v/>
      </c>
      <c r="Q114" s="103" t="str">
        <f t="shared" si="30"/>
        <v/>
      </c>
      <c r="R114" s="103" t="str">
        <f t="shared" si="31"/>
        <v/>
      </c>
      <c r="S114" s="103" t="str">
        <f t="shared" si="32"/>
        <v/>
      </c>
      <c r="T114" s="103" t="str">
        <f t="shared" si="36"/>
        <v/>
      </c>
      <c r="U114" s="103" t="str">
        <f t="shared" si="37"/>
        <v/>
      </c>
      <c r="V114" s="103" t="str">
        <f t="shared" si="38"/>
        <v/>
      </c>
      <c r="AC114" s="399" t="s">
        <v>883</v>
      </c>
      <c r="AM114" s="226" t="str">
        <f t="shared" si="27"/>
        <v/>
      </c>
      <c r="AN114" s="226" t="str">
        <f t="shared" si="28"/>
        <v/>
      </c>
      <c r="AO114" s="226" t="str">
        <f t="shared" si="29"/>
        <v/>
      </c>
    </row>
    <row r="115" spans="1:41" ht="13.5">
      <c r="A115" s="140"/>
      <c r="B115" s="140"/>
      <c r="C115" s="140"/>
      <c r="E115" s="103">
        <f t="shared" si="33"/>
        <v>0</v>
      </c>
      <c r="F115" s="103">
        <f t="shared" si="34"/>
        <v>0</v>
      </c>
      <c r="G115" s="103">
        <f t="shared" si="35"/>
        <v>0</v>
      </c>
      <c r="J115" s="103" t="str">
        <f t="shared" ref="J115:J136" si="39">IF(A115="","",((A115-$AB$13)^2))</f>
        <v/>
      </c>
      <c r="K115" s="103" t="str">
        <f t="shared" ref="K115:K136" si="40">IF(B115="","",((B115-$AB$13)^2))</f>
        <v/>
      </c>
      <c r="L115" s="103" t="str">
        <f t="shared" ref="L115:L136" si="41">IF(C115="","",((C115-$AB$13)^2))</f>
        <v/>
      </c>
      <c r="Q115" s="103" t="str">
        <f t="shared" si="30"/>
        <v/>
      </c>
      <c r="R115" s="103" t="str">
        <f t="shared" si="31"/>
        <v/>
      </c>
      <c r="S115" s="103" t="str">
        <f t="shared" si="32"/>
        <v/>
      </c>
      <c r="T115" s="103" t="str">
        <f t="shared" si="36"/>
        <v/>
      </c>
      <c r="U115" s="103" t="str">
        <f t="shared" si="37"/>
        <v/>
      </c>
      <c r="V115" s="103" t="str">
        <f t="shared" si="38"/>
        <v/>
      </c>
      <c r="AC115" s="399" t="s">
        <v>884</v>
      </c>
      <c r="AM115" s="226" t="str">
        <f t="shared" si="27"/>
        <v/>
      </c>
      <c r="AN115" s="226" t="str">
        <f t="shared" si="28"/>
        <v/>
      </c>
      <c r="AO115" s="226" t="str">
        <f t="shared" si="29"/>
        <v/>
      </c>
    </row>
    <row r="116" spans="1:41" ht="13.5">
      <c r="A116" s="140"/>
      <c r="B116" s="140"/>
      <c r="C116" s="140"/>
      <c r="E116" s="103">
        <f t="shared" si="33"/>
        <v>0</v>
      </c>
      <c r="F116" s="103">
        <f t="shared" si="34"/>
        <v>0</v>
      </c>
      <c r="G116" s="103">
        <f t="shared" si="35"/>
        <v>0</v>
      </c>
      <c r="J116" s="103" t="str">
        <f t="shared" si="39"/>
        <v/>
      </c>
      <c r="K116" s="103" t="str">
        <f t="shared" si="40"/>
        <v/>
      </c>
      <c r="L116" s="103" t="str">
        <f t="shared" si="41"/>
        <v/>
      </c>
      <c r="Q116" s="103" t="str">
        <f t="shared" si="30"/>
        <v/>
      </c>
      <c r="R116" s="103" t="str">
        <f t="shared" si="31"/>
        <v/>
      </c>
      <c r="S116" s="103" t="str">
        <f t="shared" si="32"/>
        <v/>
      </c>
      <c r="T116" s="103" t="str">
        <f t="shared" si="36"/>
        <v/>
      </c>
      <c r="U116" s="103" t="str">
        <f t="shared" si="37"/>
        <v/>
      </c>
      <c r="V116" s="103" t="str">
        <f t="shared" si="38"/>
        <v/>
      </c>
      <c r="AC116" s="399" t="s">
        <v>885</v>
      </c>
      <c r="AM116" s="226" t="str">
        <f t="shared" si="27"/>
        <v/>
      </c>
      <c r="AN116" s="226" t="str">
        <f t="shared" si="28"/>
        <v/>
      </c>
      <c r="AO116" s="226" t="str">
        <f t="shared" si="29"/>
        <v/>
      </c>
    </row>
    <row r="117" spans="1:41" ht="13.5">
      <c r="A117" s="140"/>
      <c r="B117" s="140"/>
      <c r="C117" s="140"/>
      <c r="E117" s="103">
        <f t="shared" si="33"/>
        <v>0</v>
      </c>
      <c r="F117" s="103">
        <f t="shared" si="34"/>
        <v>0</v>
      </c>
      <c r="G117" s="103">
        <f t="shared" si="35"/>
        <v>0</v>
      </c>
      <c r="J117" s="103" t="str">
        <f t="shared" si="39"/>
        <v/>
      </c>
      <c r="K117" s="103" t="str">
        <f t="shared" si="40"/>
        <v/>
      </c>
      <c r="L117" s="103" t="str">
        <f t="shared" si="41"/>
        <v/>
      </c>
      <c r="Q117" s="103" t="str">
        <f t="shared" si="30"/>
        <v/>
      </c>
      <c r="R117" s="103" t="str">
        <f t="shared" si="31"/>
        <v/>
      </c>
      <c r="S117" s="103" t="str">
        <f t="shared" si="32"/>
        <v/>
      </c>
      <c r="T117" s="103" t="str">
        <f t="shared" si="36"/>
        <v/>
      </c>
      <c r="U117" s="103" t="str">
        <f t="shared" si="37"/>
        <v/>
      </c>
      <c r="V117" s="103" t="str">
        <f t="shared" si="38"/>
        <v/>
      </c>
      <c r="AC117" s="399" t="s">
        <v>886</v>
      </c>
      <c r="AM117" s="226" t="str">
        <f t="shared" si="27"/>
        <v/>
      </c>
      <c r="AN117" s="226" t="str">
        <f t="shared" si="28"/>
        <v/>
      </c>
      <c r="AO117" s="226" t="str">
        <f t="shared" si="29"/>
        <v/>
      </c>
    </row>
    <row r="118" spans="1:41" ht="13.5">
      <c r="A118" s="140"/>
      <c r="B118" s="140"/>
      <c r="C118" s="140"/>
      <c r="E118" s="103">
        <f t="shared" si="33"/>
        <v>0</v>
      </c>
      <c r="F118" s="103">
        <f t="shared" si="34"/>
        <v>0</v>
      </c>
      <c r="G118" s="103">
        <f t="shared" si="35"/>
        <v>0</v>
      </c>
      <c r="J118" s="103" t="str">
        <f t="shared" si="39"/>
        <v/>
      </c>
      <c r="K118" s="103" t="str">
        <f t="shared" si="40"/>
        <v/>
      </c>
      <c r="L118" s="103" t="str">
        <f t="shared" si="41"/>
        <v/>
      </c>
      <c r="Q118" s="103" t="str">
        <f t="shared" si="30"/>
        <v/>
      </c>
      <c r="R118" s="103" t="str">
        <f t="shared" si="31"/>
        <v/>
      </c>
      <c r="S118" s="103" t="str">
        <f t="shared" si="32"/>
        <v/>
      </c>
      <c r="T118" s="103" t="str">
        <f t="shared" si="36"/>
        <v/>
      </c>
      <c r="U118" s="103" t="str">
        <f t="shared" si="37"/>
        <v/>
      </c>
      <c r="V118" s="103" t="str">
        <f t="shared" si="38"/>
        <v/>
      </c>
      <c r="AC118" s="399" t="s">
        <v>887</v>
      </c>
      <c r="AM118" s="226" t="str">
        <f t="shared" si="27"/>
        <v/>
      </c>
      <c r="AN118" s="226" t="str">
        <f t="shared" si="28"/>
        <v/>
      </c>
      <c r="AO118" s="226" t="str">
        <f t="shared" si="29"/>
        <v/>
      </c>
    </row>
    <row r="119" spans="1:41">
      <c r="A119" s="140"/>
      <c r="B119" s="140"/>
      <c r="C119" s="140"/>
      <c r="E119" s="103">
        <f t="shared" si="33"/>
        <v>0</v>
      </c>
      <c r="F119" s="103">
        <f t="shared" si="34"/>
        <v>0</v>
      </c>
      <c r="G119" s="103">
        <f t="shared" si="35"/>
        <v>0</v>
      </c>
      <c r="J119" s="103" t="str">
        <f t="shared" si="39"/>
        <v/>
      </c>
      <c r="K119" s="103" t="str">
        <f t="shared" si="40"/>
        <v/>
      </c>
      <c r="L119" s="103" t="str">
        <f t="shared" si="41"/>
        <v/>
      </c>
      <c r="Q119" s="103" t="str">
        <f t="shared" si="30"/>
        <v/>
      </c>
      <c r="R119" s="103" t="str">
        <f t="shared" si="31"/>
        <v/>
      </c>
      <c r="S119" s="103" t="str">
        <f t="shared" si="32"/>
        <v/>
      </c>
      <c r="T119" s="103" t="str">
        <f t="shared" si="36"/>
        <v/>
      </c>
      <c r="U119" s="103" t="str">
        <f t="shared" si="37"/>
        <v/>
      </c>
      <c r="V119" s="103" t="str">
        <f t="shared" si="38"/>
        <v/>
      </c>
      <c r="AM119" s="226" t="str">
        <f t="shared" si="27"/>
        <v/>
      </c>
      <c r="AN119" s="226" t="str">
        <f t="shared" si="28"/>
        <v/>
      </c>
      <c r="AO119" s="226" t="str">
        <f t="shared" si="29"/>
        <v/>
      </c>
    </row>
    <row r="120" spans="1:41">
      <c r="A120" s="140"/>
      <c r="B120" s="140"/>
      <c r="C120" s="140"/>
      <c r="E120" s="103">
        <f t="shared" si="33"/>
        <v>0</v>
      </c>
      <c r="F120" s="103">
        <f t="shared" si="34"/>
        <v>0</v>
      </c>
      <c r="G120" s="103">
        <f t="shared" si="35"/>
        <v>0</v>
      </c>
      <c r="J120" s="103" t="str">
        <f t="shared" si="39"/>
        <v/>
      </c>
      <c r="K120" s="103" t="str">
        <f t="shared" si="40"/>
        <v/>
      </c>
      <c r="L120" s="103" t="str">
        <f t="shared" si="41"/>
        <v/>
      </c>
      <c r="Q120" s="103" t="str">
        <f t="shared" si="30"/>
        <v/>
      </c>
      <c r="R120" s="103" t="str">
        <f t="shared" si="31"/>
        <v/>
      </c>
      <c r="S120" s="103" t="str">
        <f t="shared" si="32"/>
        <v/>
      </c>
      <c r="T120" s="103" t="str">
        <f t="shared" si="36"/>
        <v/>
      </c>
      <c r="U120" s="103" t="str">
        <f t="shared" si="37"/>
        <v/>
      </c>
      <c r="V120" s="103" t="str">
        <f t="shared" si="38"/>
        <v/>
      </c>
      <c r="AM120" s="226" t="str">
        <f t="shared" si="27"/>
        <v/>
      </c>
      <c r="AN120" s="226" t="str">
        <f t="shared" si="28"/>
        <v/>
      </c>
      <c r="AO120" s="226" t="str">
        <f t="shared" si="29"/>
        <v/>
      </c>
    </row>
    <row r="121" spans="1:41">
      <c r="A121" s="140"/>
      <c r="B121" s="140"/>
      <c r="C121" s="140"/>
      <c r="E121" s="103">
        <f t="shared" si="33"/>
        <v>0</v>
      </c>
      <c r="F121" s="103">
        <f t="shared" si="34"/>
        <v>0</v>
      </c>
      <c r="G121" s="103">
        <f t="shared" si="35"/>
        <v>0</v>
      </c>
      <c r="J121" s="103" t="str">
        <f t="shared" si="39"/>
        <v/>
      </c>
      <c r="K121" s="103" t="str">
        <f t="shared" si="40"/>
        <v/>
      </c>
      <c r="L121" s="103" t="str">
        <f t="shared" si="41"/>
        <v/>
      </c>
      <c r="Q121" s="103" t="str">
        <f t="shared" si="30"/>
        <v/>
      </c>
      <c r="R121" s="103" t="str">
        <f t="shared" si="31"/>
        <v/>
      </c>
      <c r="S121" s="103" t="str">
        <f t="shared" si="32"/>
        <v/>
      </c>
      <c r="T121" s="103" t="str">
        <f t="shared" si="36"/>
        <v/>
      </c>
      <c r="U121" s="103" t="str">
        <f t="shared" si="37"/>
        <v/>
      </c>
      <c r="V121" s="103" t="str">
        <f t="shared" si="38"/>
        <v/>
      </c>
      <c r="AM121" s="226" t="str">
        <f t="shared" si="27"/>
        <v/>
      </c>
      <c r="AN121" s="226" t="str">
        <f t="shared" si="28"/>
        <v/>
      </c>
      <c r="AO121" s="226" t="str">
        <f t="shared" si="29"/>
        <v/>
      </c>
    </row>
    <row r="122" spans="1:41">
      <c r="A122" s="140"/>
      <c r="B122" s="140"/>
      <c r="C122" s="140"/>
      <c r="E122" s="103">
        <f t="shared" si="33"/>
        <v>0</v>
      </c>
      <c r="F122" s="103">
        <f t="shared" si="34"/>
        <v>0</v>
      </c>
      <c r="G122" s="103">
        <f t="shared" si="35"/>
        <v>0</v>
      </c>
      <c r="J122" s="103" t="str">
        <f t="shared" si="39"/>
        <v/>
      </c>
      <c r="K122" s="103" t="str">
        <f t="shared" si="40"/>
        <v/>
      </c>
      <c r="L122" s="103" t="str">
        <f t="shared" si="41"/>
        <v/>
      </c>
      <c r="Q122" s="103" t="str">
        <f t="shared" si="30"/>
        <v/>
      </c>
      <c r="R122" s="103" t="str">
        <f t="shared" si="31"/>
        <v/>
      </c>
      <c r="S122" s="103" t="str">
        <f t="shared" si="32"/>
        <v/>
      </c>
      <c r="T122" s="103" t="str">
        <f t="shared" si="36"/>
        <v/>
      </c>
      <c r="U122" s="103" t="str">
        <f t="shared" si="37"/>
        <v/>
      </c>
      <c r="V122" s="103" t="str">
        <f t="shared" si="38"/>
        <v/>
      </c>
      <c r="AM122" s="226" t="str">
        <f t="shared" si="27"/>
        <v/>
      </c>
      <c r="AN122" s="226" t="str">
        <f t="shared" si="28"/>
        <v/>
      </c>
      <c r="AO122" s="226" t="str">
        <f t="shared" si="29"/>
        <v/>
      </c>
    </row>
    <row r="123" spans="1:41">
      <c r="A123" s="140"/>
      <c r="B123" s="140"/>
      <c r="C123" s="140"/>
      <c r="E123" s="103">
        <f t="shared" si="33"/>
        <v>0</v>
      </c>
      <c r="F123" s="103">
        <f t="shared" si="34"/>
        <v>0</v>
      </c>
      <c r="G123" s="103">
        <f t="shared" si="35"/>
        <v>0</v>
      </c>
      <c r="J123" s="103" t="str">
        <f t="shared" si="39"/>
        <v/>
      </c>
      <c r="K123" s="103" t="str">
        <f t="shared" si="40"/>
        <v/>
      </c>
      <c r="L123" s="103" t="str">
        <f t="shared" si="41"/>
        <v/>
      </c>
      <c r="Q123" s="103" t="str">
        <f t="shared" si="30"/>
        <v/>
      </c>
      <c r="R123" s="103" t="str">
        <f t="shared" si="31"/>
        <v/>
      </c>
      <c r="S123" s="103" t="str">
        <f t="shared" si="32"/>
        <v/>
      </c>
      <c r="T123" s="103" t="str">
        <f t="shared" si="36"/>
        <v/>
      </c>
      <c r="U123" s="103" t="str">
        <f t="shared" si="37"/>
        <v/>
      </c>
      <c r="V123" s="103" t="str">
        <f t="shared" si="38"/>
        <v/>
      </c>
      <c r="AM123" s="226" t="str">
        <f t="shared" si="27"/>
        <v/>
      </c>
      <c r="AN123" s="226" t="str">
        <f t="shared" si="28"/>
        <v/>
      </c>
      <c r="AO123" s="226" t="str">
        <f t="shared" si="29"/>
        <v/>
      </c>
    </row>
    <row r="124" spans="1:41">
      <c r="A124" s="140"/>
      <c r="B124" s="140"/>
      <c r="C124" s="140"/>
      <c r="E124" s="103">
        <f t="shared" si="33"/>
        <v>0</v>
      </c>
      <c r="F124" s="103">
        <f t="shared" si="34"/>
        <v>0</v>
      </c>
      <c r="G124" s="103">
        <f t="shared" si="35"/>
        <v>0</v>
      </c>
      <c r="J124" s="103" t="str">
        <f t="shared" si="39"/>
        <v/>
      </c>
      <c r="K124" s="103" t="str">
        <f t="shared" si="40"/>
        <v/>
      </c>
      <c r="L124" s="103" t="str">
        <f t="shared" si="41"/>
        <v/>
      </c>
      <c r="Q124" s="103" t="str">
        <f t="shared" si="30"/>
        <v/>
      </c>
      <c r="R124" s="103" t="str">
        <f t="shared" si="31"/>
        <v/>
      </c>
      <c r="S124" s="103" t="str">
        <f t="shared" si="32"/>
        <v/>
      </c>
      <c r="T124" s="103" t="str">
        <f t="shared" si="36"/>
        <v/>
      </c>
      <c r="U124" s="103" t="str">
        <f t="shared" si="37"/>
        <v/>
      </c>
      <c r="V124" s="103" t="str">
        <f t="shared" si="38"/>
        <v/>
      </c>
      <c r="AM124" s="226" t="str">
        <f t="shared" si="27"/>
        <v/>
      </c>
      <c r="AN124" s="226" t="str">
        <f t="shared" si="28"/>
        <v/>
      </c>
      <c r="AO124" s="226" t="str">
        <f t="shared" si="29"/>
        <v/>
      </c>
    </row>
    <row r="125" spans="1:41">
      <c r="A125" s="140"/>
      <c r="B125" s="140"/>
      <c r="C125" s="140"/>
      <c r="E125" s="103">
        <f t="shared" si="33"/>
        <v>0</v>
      </c>
      <c r="F125" s="103">
        <f t="shared" si="34"/>
        <v>0</v>
      </c>
      <c r="G125" s="103">
        <f t="shared" si="35"/>
        <v>0</v>
      </c>
      <c r="J125" s="103" t="str">
        <f t="shared" si="39"/>
        <v/>
      </c>
      <c r="K125" s="103" t="str">
        <f t="shared" si="40"/>
        <v/>
      </c>
      <c r="L125" s="103" t="str">
        <f t="shared" si="41"/>
        <v/>
      </c>
      <c r="Q125" s="103" t="str">
        <f t="shared" si="30"/>
        <v/>
      </c>
      <c r="R125" s="103" t="str">
        <f t="shared" si="31"/>
        <v/>
      </c>
      <c r="S125" s="103" t="str">
        <f t="shared" si="32"/>
        <v/>
      </c>
      <c r="T125" s="103" t="str">
        <f t="shared" si="36"/>
        <v/>
      </c>
      <c r="U125" s="103" t="str">
        <f t="shared" si="37"/>
        <v/>
      </c>
      <c r="V125" s="103" t="str">
        <f t="shared" si="38"/>
        <v/>
      </c>
      <c r="AM125" s="226" t="str">
        <f t="shared" si="27"/>
        <v/>
      </c>
      <c r="AN125" s="226" t="str">
        <f t="shared" si="28"/>
        <v/>
      </c>
      <c r="AO125" s="226" t="str">
        <f t="shared" si="29"/>
        <v/>
      </c>
    </row>
    <row r="126" spans="1:41">
      <c r="A126" s="140"/>
      <c r="B126" s="140"/>
      <c r="C126" s="140"/>
      <c r="E126" s="103">
        <f t="shared" si="33"/>
        <v>0</v>
      </c>
      <c r="F126" s="103">
        <f t="shared" si="34"/>
        <v>0</v>
      </c>
      <c r="G126" s="103">
        <f t="shared" si="35"/>
        <v>0</v>
      </c>
      <c r="J126" s="103" t="str">
        <f t="shared" si="39"/>
        <v/>
      </c>
      <c r="K126" s="103" t="str">
        <f t="shared" si="40"/>
        <v/>
      </c>
      <c r="L126" s="103" t="str">
        <f t="shared" si="41"/>
        <v/>
      </c>
      <c r="Q126" s="103" t="str">
        <f t="shared" si="30"/>
        <v/>
      </c>
      <c r="R126" s="103" t="str">
        <f t="shared" si="31"/>
        <v/>
      </c>
      <c r="S126" s="103" t="str">
        <f t="shared" si="32"/>
        <v/>
      </c>
      <c r="T126" s="103" t="str">
        <f t="shared" si="36"/>
        <v/>
      </c>
      <c r="U126" s="103" t="str">
        <f t="shared" si="37"/>
        <v/>
      </c>
      <c r="V126" s="103" t="str">
        <f t="shared" si="38"/>
        <v/>
      </c>
      <c r="AM126" s="226" t="str">
        <f t="shared" si="27"/>
        <v/>
      </c>
      <c r="AN126" s="226" t="str">
        <f t="shared" si="28"/>
        <v/>
      </c>
      <c r="AO126" s="226" t="str">
        <f t="shared" si="29"/>
        <v/>
      </c>
    </row>
    <row r="127" spans="1:41">
      <c r="A127" s="140"/>
      <c r="B127" s="140"/>
      <c r="C127" s="140"/>
      <c r="E127" s="103">
        <f t="shared" si="33"/>
        <v>0</v>
      </c>
      <c r="F127" s="103">
        <f t="shared" si="34"/>
        <v>0</v>
      </c>
      <c r="G127" s="103">
        <f t="shared" si="35"/>
        <v>0</v>
      </c>
      <c r="J127" s="103" t="str">
        <f t="shared" si="39"/>
        <v/>
      </c>
      <c r="K127" s="103" t="str">
        <f t="shared" si="40"/>
        <v/>
      </c>
      <c r="L127" s="103" t="str">
        <f t="shared" si="41"/>
        <v/>
      </c>
      <c r="Q127" s="103" t="str">
        <f t="shared" si="30"/>
        <v/>
      </c>
      <c r="R127" s="103" t="str">
        <f t="shared" si="31"/>
        <v/>
      </c>
      <c r="S127" s="103" t="str">
        <f t="shared" si="32"/>
        <v/>
      </c>
      <c r="T127" s="103" t="str">
        <f t="shared" si="36"/>
        <v/>
      </c>
      <c r="U127" s="103" t="str">
        <f t="shared" si="37"/>
        <v/>
      </c>
      <c r="V127" s="103" t="str">
        <f t="shared" si="38"/>
        <v/>
      </c>
      <c r="AM127" s="226" t="str">
        <f t="shared" si="27"/>
        <v/>
      </c>
      <c r="AN127" s="226" t="str">
        <f t="shared" si="28"/>
        <v/>
      </c>
      <c r="AO127" s="226" t="str">
        <f t="shared" si="29"/>
        <v/>
      </c>
    </row>
    <row r="128" spans="1:41">
      <c r="A128" s="140"/>
      <c r="B128" s="140"/>
      <c r="C128" s="140"/>
      <c r="E128" s="103">
        <f t="shared" si="33"/>
        <v>0</v>
      </c>
      <c r="F128" s="103">
        <f t="shared" si="34"/>
        <v>0</v>
      </c>
      <c r="G128" s="103">
        <f t="shared" si="35"/>
        <v>0</v>
      </c>
      <c r="J128" s="103" t="str">
        <f t="shared" si="39"/>
        <v/>
      </c>
      <c r="K128" s="103" t="str">
        <f t="shared" si="40"/>
        <v/>
      </c>
      <c r="L128" s="103" t="str">
        <f t="shared" si="41"/>
        <v/>
      </c>
      <c r="Q128" s="103" t="str">
        <f t="shared" si="30"/>
        <v/>
      </c>
      <c r="R128" s="103" t="str">
        <f t="shared" si="31"/>
        <v/>
      </c>
      <c r="S128" s="103" t="str">
        <f t="shared" si="32"/>
        <v/>
      </c>
      <c r="T128" s="103" t="str">
        <f t="shared" si="36"/>
        <v/>
      </c>
      <c r="U128" s="103" t="str">
        <f t="shared" si="37"/>
        <v/>
      </c>
      <c r="V128" s="103" t="str">
        <f t="shared" si="38"/>
        <v/>
      </c>
      <c r="AM128" s="226" t="str">
        <f t="shared" si="27"/>
        <v/>
      </c>
      <c r="AN128" s="226" t="str">
        <f t="shared" si="28"/>
        <v/>
      </c>
      <c r="AO128" s="226" t="str">
        <f t="shared" si="29"/>
        <v/>
      </c>
    </row>
    <row r="129" spans="1:41">
      <c r="A129" s="140"/>
      <c r="B129" s="140"/>
      <c r="C129" s="140"/>
      <c r="E129" s="103">
        <f t="shared" si="33"/>
        <v>0</v>
      </c>
      <c r="F129" s="103">
        <f t="shared" si="34"/>
        <v>0</v>
      </c>
      <c r="G129" s="103">
        <f t="shared" si="35"/>
        <v>0</v>
      </c>
      <c r="J129" s="103" t="str">
        <f t="shared" si="39"/>
        <v/>
      </c>
      <c r="K129" s="103" t="str">
        <f t="shared" si="40"/>
        <v/>
      </c>
      <c r="L129" s="103" t="str">
        <f t="shared" si="41"/>
        <v/>
      </c>
      <c r="Q129" s="103" t="str">
        <f t="shared" si="30"/>
        <v/>
      </c>
      <c r="R129" s="103" t="str">
        <f t="shared" si="31"/>
        <v/>
      </c>
      <c r="S129" s="103" t="str">
        <f t="shared" si="32"/>
        <v/>
      </c>
      <c r="T129" s="103" t="str">
        <f t="shared" si="36"/>
        <v/>
      </c>
      <c r="U129" s="103" t="str">
        <f t="shared" si="37"/>
        <v/>
      </c>
      <c r="V129" s="103" t="str">
        <f t="shared" si="38"/>
        <v/>
      </c>
      <c r="AM129" s="226" t="str">
        <f t="shared" si="27"/>
        <v/>
      </c>
      <c r="AN129" s="226" t="str">
        <f t="shared" si="28"/>
        <v/>
      </c>
      <c r="AO129" s="226" t="str">
        <f t="shared" si="29"/>
        <v/>
      </c>
    </row>
    <row r="130" spans="1:41">
      <c r="A130" s="140"/>
      <c r="B130" s="140"/>
      <c r="C130" s="140"/>
      <c r="E130" s="103">
        <f t="shared" si="33"/>
        <v>0</v>
      </c>
      <c r="F130" s="103">
        <f t="shared" si="34"/>
        <v>0</v>
      </c>
      <c r="G130" s="103">
        <f t="shared" si="35"/>
        <v>0</v>
      </c>
      <c r="J130" s="103" t="str">
        <f t="shared" si="39"/>
        <v/>
      </c>
      <c r="K130" s="103" t="str">
        <f t="shared" si="40"/>
        <v/>
      </c>
      <c r="L130" s="103" t="str">
        <f t="shared" si="41"/>
        <v/>
      </c>
      <c r="Q130" s="103" t="str">
        <f t="shared" si="30"/>
        <v/>
      </c>
      <c r="R130" s="103" t="str">
        <f t="shared" si="31"/>
        <v/>
      </c>
      <c r="S130" s="103" t="str">
        <f t="shared" si="32"/>
        <v/>
      </c>
      <c r="T130" s="103" t="str">
        <f t="shared" si="36"/>
        <v/>
      </c>
      <c r="U130" s="103" t="str">
        <f t="shared" si="37"/>
        <v/>
      </c>
      <c r="V130" s="103" t="str">
        <f t="shared" si="38"/>
        <v/>
      </c>
      <c r="AM130" s="226" t="str">
        <f t="shared" si="27"/>
        <v/>
      </c>
      <c r="AN130" s="226" t="str">
        <f t="shared" si="28"/>
        <v/>
      </c>
      <c r="AO130" s="226" t="str">
        <f t="shared" si="29"/>
        <v/>
      </c>
    </row>
    <row r="131" spans="1:41">
      <c r="A131" s="140"/>
      <c r="B131" s="140"/>
      <c r="C131" s="140"/>
      <c r="E131" s="103">
        <f t="shared" si="33"/>
        <v>0</v>
      </c>
      <c r="F131" s="103">
        <f t="shared" si="34"/>
        <v>0</v>
      </c>
      <c r="G131" s="103">
        <f t="shared" si="35"/>
        <v>0</v>
      </c>
      <c r="J131" s="103" t="str">
        <f t="shared" si="39"/>
        <v/>
      </c>
      <c r="K131" s="103" t="str">
        <f t="shared" si="40"/>
        <v/>
      </c>
      <c r="L131" s="103" t="str">
        <f t="shared" si="41"/>
        <v/>
      </c>
      <c r="Q131" s="103" t="str">
        <f t="shared" si="30"/>
        <v/>
      </c>
      <c r="R131" s="103" t="str">
        <f t="shared" si="31"/>
        <v/>
      </c>
      <c r="S131" s="103" t="str">
        <f t="shared" si="32"/>
        <v/>
      </c>
      <c r="T131" s="103" t="str">
        <f t="shared" si="36"/>
        <v/>
      </c>
      <c r="U131" s="103" t="str">
        <f t="shared" si="37"/>
        <v/>
      </c>
      <c r="V131" s="103" t="str">
        <f t="shared" si="38"/>
        <v/>
      </c>
      <c r="AM131" s="226" t="str">
        <f t="shared" si="27"/>
        <v/>
      </c>
      <c r="AN131" s="226" t="str">
        <f t="shared" si="28"/>
        <v/>
      </c>
      <c r="AO131" s="226" t="str">
        <f t="shared" si="29"/>
        <v/>
      </c>
    </row>
    <row r="132" spans="1:41">
      <c r="A132" s="140"/>
      <c r="B132" s="140"/>
      <c r="C132" s="140"/>
      <c r="E132" s="103">
        <f t="shared" si="33"/>
        <v>0</v>
      </c>
      <c r="F132" s="103">
        <f t="shared" si="34"/>
        <v>0</v>
      </c>
      <c r="G132" s="103">
        <f t="shared" si="35"/>
        <v>0</v>
      </c>
      <c r="J132" s="103" t="str">
        <f t="shared" si="39"/>
        <v/>
      </c>
      <c r="K132" s="103" t="str">
        <f t="shared" si="40"/>
        <v/>
      </c>
      <c r="L132" s="103" t="str">
        <f t="shared" si="41"/>
        <v/>
      </c>
      <c r="Q132" s="103" t="str">
        <f t="shared" si="30"/>
        <v/>
      </c>
      <c r="R132" s="103" t="str">
        <f t="shared" si="31"/>
        <v/>
      </c>
      <c r="S132" s="103" t="str">
        <f t="shared" si="32"/>
        <v/>
      </c>
      <c r="T132" s="103" t="str">
        <f t="shared" si="36"/>
        <v/>
      </c>
      <c r="U132" s="103" t="str">
        <f t="shared" si="37"/>
        <v/>
      </c>
      <c r="V132" s="103" t="str">
        <f t="shared" si="38"/>
        <v/>
      </c>
      <c r="AM132" s="226" t="str">
        <f t="shared" si="27"/>
        <v/>
      </c>
      <c r="AN132" s="226" t="str">
        <f t="shared" si="28"/>
        <v/>
      </c>
      <c r="AO132" s="226" t="str">
        <f t="shared" si="29"/>
        <v/>
      </c>
    </row>
    <row r="133" spans="1:41">
      <c r="A133" s="140"/>
      <c r="B133" s="140"/>
      <c r="C133" s="140"/>
      <c r="E133" s="103">
        <f t="shared" si="33"/>
        <v>0</v>
      </c>
      <c r="F133" s="103">
        <f t="shared" si="34"/>
        <v>0</v>
      </c>
      <c r="G133" s="103">
        <f t="shared" si="35"/>
        <v>0</v>
      </c>
      <c r="J133" s="103" t="str">
        <f t="shared" si="39"/>
        <v/>
      </c>
      <c r="K133" s="103" t="str">
        <f t="shared" si="40"/>
        <v/>
      </c>
      <c r="L133" s="103" t="str">
        <f t="shared" si="41"/>
        <v/>
      </c>
      <c r="Q133" s="103" t="str">
        <f t="shared" si="30"/>
        <v/>
      </c>
      <c r="R133" s="103" t="str">
        <f t="shared" si="31"/>
        <v/>
      </c>
      <c r="S133" s="103" t="str">
        <f t="shared" si="32"/>
        <v/>
      </c>
      <c r="T133" s="103" t="str">
        <f t="shared" si="36"/>
        <v/>
      </c>
      <c r="U133" s="103" t="str">
        <f t="shared" si="37"/>
        <v/>
      </c>
      <c r="V133" s="103" t="str">
        <f t="shared" si="38"/>
        <v/>
      </c>
      <c r="AM133" s="226" t="str">
        <f t="shared" si="27"/>
        <v/>
      </c>
      <c r="AN133" s="226" t="str">
        <f t="shared" si="28"/>
        <v/>
      </c>
      <c r="AO133" s="226" t="str">
        <f t="shared" si="29"/>
        <v/>
      </c>
    </row>
    <row r="134" spans="1:41">
      <c r="A134" s="140"/>
      <c r="B134" s="140"/>
      <c r="C134" s="140"/>
      <c r="E134" s="103">
        <f t="shared" si="33"/>
        <v>0</v>
      </c>
      <c r="F134" s="103">
        <f t="shared" si="34"/>
        <v>0</v>
      </c>
      <c r="G134" s="103">
        <f t="shared" si="35"/>
        <v>0</v>
      </c>
      <c r="J134" s="103" t="str">
        <f t="shared" si="39"/>
        <v/>
      </c>
      <c r="K134" s="103" t="str">
        <f t="shared" si="40"/>
        <v/>
      </c>
      <c r="L134" s="103" t="str">
        <f t="shared" si="41"/>
        <v/>
      </c>
      <c r="Q134" s="103" t="str">
        <f t="shared" si="30"/>
        <v/>
      </c>
      <c r="R134" s="103" t="str">
        <f t="shared" si="31"/>
        <v/>
      </c>
      <c r="S134" s="103" t="str">
        <f t="shared" si="32"/>
        <v/>
      </c>
      <c r="T134" s="103" t="str">
        <f t="shared" si="36"/>
        <v/>
      </c>
      <c r="U134" s="103" t="str">
        <f t="shared" si="37"/>
        <v/>
      </c>
      <c r="V134" s="103" t="str">
        <f t="shared" si="38"/>
        <v/>
      </c>
      <c r="AM134" s="226" t="str">
        <f t="shared" si="27"/>
        <v/>
      </c>
      <c r="AN134" s="226" t="str">
        <f t="shared" si="28"/>
        <v/>
      </c>
      <c r="AO134" s="226" t="str">
        <f t="shared" si="29"/>
        <v/>
      </c>
    </row>
    <row r="135" spans="1:41">
      <c r="A135" s="140"/>
      <c r="B135" s="140"/>
      <c r="C135" s="140"/>
      <c r="E135" s="103">
        <f t="shared" si="33"/>
        <v>0</v>
      </c>
      <c r="F135" s="103">
        <f t="shared" si="34"/>
        <v>0</v>
      </c>
      <c r="G135" s="103">
        <f t="shared" si="35"/>
        <v>0</v>
      </c>
      <c r="J135" s="103" t="str">
        <f t="shared" si="39"/>
        <v/>
      </c>
      <c r="K135" s="103" t="str">
        <f t="shared" si="40"/>
        <v/>
      </c>
      <c r="L135" s="103" t="str">
        <f t="shared" si="41"/>
        <v/>
      </c>
      <c r="Q135" s="103" t="str">
        <f t="shared" si="30"/>
        <v/>
      </c>
      <c r="R135" s="103" t="str">
        <f t="shared" si="31"/>
        <v/>
      </c>
      <c r="S135" s="103" t="str">
        <f t="shared" si="32"/>
        <v/>
      </c>
      <c r="T135" s="103" t="str">
        <f t="shared" si="36"/>
        <v/>
      </c>
      <c r="U135" s="103" t="str">
        <f t="shared" si="37"/>
        <v/>
      </c>
      <c r="V135" s="103" t="str">
        <f t="shared" si="38"/>
        <v/>
      </c>
      <c r="AM135" s="226" t="str">
        <f t="shared" si="27"/>
        <v/>
      </c>
      <c r="AN135" s="226" t="str">
        <f t="shared" si="28"/>
        <v/>
      </c>
      <c r="AO135" s="226" t="str">
        <f t="shared" si="29"/>
        <v/>
      </c>
    </row>
    <row r="136" spans="1:41">
      <c r="A136" s="140"/>
      <c r="B136" s="140"/>
      <c r="C136" s="140"/>
      <c r="E136" s="103">
        <f t="shared" si="33"/>
        <v>0</v>
      </c>
      <c r="F136" s="103">
        <f t="shared" si="34"/>
        <v>0</v>
      </c>
      <c r="G136" s="103">
        <f t="shared" si="35"/>
        <v>0</v>
      </c>
      <c r="J136" s="103" t="str">
        <f t="shared" si="39"/>
        <v/>
      </c>
      <c r="K136" s="103" t="str">
        <f t="shared" si="40"/>
        <v/>
      </c>
      <c r="L136" s="103" t="str">
        <f t="shared" si="41"/>
        <v/>
      </c>
      <c r="Q136" s="103" t="str">
        <f t="shared" si="30"/>
        <v/>
      </c>
      <c r="R136" s="103" t="str">
        <f t="shared" si="31"/>
        <v/>
      </c>
      <c r="S136" s="103" t="str">
        <f t="shared" si="32"/>
        <v/>
      </c>
      <c r="T136" s="103" t="str">
        <f t="shared" si="36"/>
        <v/>
      </c>
      <c r="U136" s="103" t="str">
        <f t="shared" si="37"/>
        <v/>
      </c>
      <c r="V136" s="103" t="str">
        <f t="shared" si="38"/>
        <v/>
      </c>
      <c r="AM136" s="222" t="str">
        <f t="shared" si="27"/>
        <v/>
      </c>
      <c r="AN136" s="222" t="str">
        <f t="shared" si="28"/>
        <v/>
      </c>
      <c r="AO136" s="222" t="str">
        <f t="shared" si="29"/>
        <v/>
      </c>
    </row>
    <row r="137" spans="1:41">
      <c r="A137" s="103" t="s">
        <v>354</v>
      </c>
      <c r="B137" s="103" t="s">
        <v>354</v>
      </c>
      <c r="C137" s="103" t="s">
        <v>355</v>
      </c>
      <c r="AM137" s="103" t="s">
        <v>362</v>
      </c>
      <c r="AN137" s="103" t="s">
        <v>354</v>
      </c>
      <c r="AO137" s="103" t="s">
        <v>354</v>
      </c>
    </row>
    <row r="138" spans="1:41">
      <c r="A138" s="103">
        <f>SUM(A11:A136)</f>
        <v>59</v>
      </c>
      <c r="B138" s="103">
        <f>SUM(B11:B136)</f>
        <v>41</v>
      </c>
      <c r="C138" s="103">
        <f>SUM(C11:C136)</f>
        <v>49</v>
      </c>
      <c r="E138" s="103">
        <f>A138+B138+C138</f>
        <v>149</v>
      </c>
    </row>
    <row r="139" spans="1:41">
      <c r="A139" s="103">
        <f>A138^2</f>
        <v>3481</v>
      </c>
      <c r="B139" s="103">
        <f>B138^2</f>
        <v>1681</v>
      </c>
      <c r="C139" s="103">
        <f>C138^2</f>
        <v>2401</v>
      </c>
      <c r="E139" s="103">
        <f>E138^2</f>
        <v>22201</v>
      </c>
    </row>
    <row r="140" spans="1:41">
      <c r="A140" s="103">
        <f>COUNT(A11:A136)</f>
        <v>24</v>
      </c>
      <c r="B140" s="103">
        <f>COUNT(B11:B136)</f>
        <v>24</v>
      </c>
      <c r="C140" s="103">
        <f>COUNT(C11:C136)</f>
        <v>24</v>
      </c>
      <c r="E140" s="103">
        <f>A140+B140+C140</f>
        <v>72</v>
      </c>
    </row>
    <row r="141" spans="1:41">
      <c r="A141" s="103">
        <f>A139/A140</f>
        <v>145.04166666666666</v>
      </c>
      <c r="B141" s="103">
        <f>B139/B140</f>
        <v>70.041666666666671</v>
      </c>
      <c r="C141" s="103">
        <f>C139/C140</f>
        <v>100.04166666666667</v>
      </c>
      <c r="E141" s="103">
        <f>E139/E140</f>
        <v>308.34722222222223</v>
      </c>
    </row>
    <row r="142" spans="1:41">
      <c r="A142" s="103">
        <f>A138/A140</f>
        <v>2.4583333333333335</v>
      </c>
      <c r="B142" s="103">
        <f>B138/B140</f>
        <v>1.7083333333333333</v>
      </c>
      <c r="C142" s="103">
        <f>C138/C140</f>
        <v>2.0416666666666665</v>
      </c>
    </row>
  </sheetData>
  <sheetProtection sheet="1" objects="1" scenarios="1"/>
  <mergeCells count="8">
    <mergeCell ref="AA2:AH2"/>
    <mergeCell ref="AA3:AH3"/>
    <mergeCell ref="AA4:AH4"/>
    <mergeCell ref="AM9:AO9"/>
    <mergeCell ref="AM4:AO4"/>
    <mergeCell ref="AM5:AO5"/>
    <mergeCell ref="AM6:AO6"/>
    <mergeCell ref="AM7:AO7"/>
  </mergeCells>
  <phoneticPr fontId="0" type="noConversion"/>
  <hyperlinks>
    <hyperlink ref="AQ8" r:id="rId1" xr:uid="{00000000-0004-0000-0D00-000000000000}"/>
    <hyperlink ref="AQ6" r:id="rId2" xr:uid="{00000000-0004-0000-0D00-000001000000}"/>
  </hyperlinks>
  <pageMargins left="0.78740157499999996" right="0.78740157499999996" top="0.984251969" bottom="0.984251969" header="0.4921259845" footer="0.4921259845"/>
  <pageSetup paperSize="9" orientation="portrait" r:id="rId3"/>
  <headerFooter alignWithMargins="0"/>
  <drawing r:id="rId4"/>
  <legacyDrawing r:id="rId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3"/>
  <dimension ref="A1:U50"/>
  <sheetViews>
    <sheetView topLeftCell="A16" workbookViewId="0">
      <selection activeCell="D26" sqref="D26"/>
    </sheetView>
  </sheetViews>
  <sheetFormatPr baseColWidth="10" defaultRowHeight="12.75"/>
  <cols>
    <col min="2" max="2" width="7.42578125" customWidth="1"/>
  </cols>
  <sheetData>
    <row r="1" spans="1:21">
      <c r="A1" s="6" t="s">
        <v>260</v>
      </c>
    </row>
    <row r="4" spans="1:21">
      <c r="A4" s="49">
        <v>0</v>
      </c>
      <c r="B4" s="49">
        <v>0</v>
      </c>
      <c r="C4" s="50">
        <v>1</v>
      </c>
      <c r="D4" s="50">
        <v>2</v>
      </c>
      <c r="E4" s="50">
        <v>3</v>
      </c>
      <c r="F4" s="50">
        <v>4</v>
      </c>
      <c r="G4" s="50">
        <v>5</v>
      </c>
      <c r="H4" s="50">
        <v>6</v>
      </c>
      <c r="I4" s="50">
        <v>7</v>
      </c>
      <c r="J4" s="50">
        <v>8</v>
      </c>
      <c r="K4" s="50">
        <v>9</v>
      </c>
      <c r="L4" s="50">
        <v>10</v>
      </c>
      <c r="M4" s="50">
        <v>12</v>
      </c>
      <c r="N4" s="50">
        <v>15</v>
      </c>
      <c r="O4" s="50">
        <v>20</v>
      </c>
      <c r="P4" s="50">
        <v>24</v>
      </c>
      <c r="Q4" s="50">
        <v>30</v>
      </c>
      <c r="R4" s="50">
        <v>40</v>
      </c>
      <c r="S4" s="50">
        <v>60</v>
      </c>
      <c r="T4" s="50">
        <v>120</v>
      </c>
      <c r="U4" s="50">
        <v>1000</v>
      </c>
    </row>
    <row r="5" spans="1:21">
      <c r="A5" s="49">
        <v>0</v>
      </c>
      <c r="B5" s="49">
        <v>0</v>
      </c>
      <c r="C5" s="49">
        <v>1</v>
      </c>
      <c r="D5" s="49">
        <v>2</v>
      </c>
      <c r="E5" s="49">
        <v>3</v>
      </c>
      <c r="F5" s="49">
        <v>4</v>
      </c>
      <c r="G5" s="49">
        <v>5</v>
      </c>
      <c r="H5" s="49">
        <v>6</v>
      </c>
      <c r="I5" s="49">
        <v>7</v>
      </c>
      <c r="J5" s="49">
        <v>8</v>
      </c>
      <c r="K5" s="49">
        <v>9</v>
      </c>
      <c r="L5" s="49">
        <v>10</v>
      </c>
      <c r="M5" s="49">
        <v>11</v>
      </c>
      <c r="N5" s="49">
        <v>12</v>
      </c>
      <c r="O5" s="49">
        <v>13</v>
      </c>
      <c r="P5" s="49">
        <v>14</v>
      </c>
      <c r="Q5" s="49">
        <v>15</v>
      </c>
      <c r="R5" s="49">
        <v>16</v>
      </c>
      <c r="S5" s="49">
        <v>17</v>
      </c>
      <c r="T5" s="49">
        <v>18</v>
      </c>
      <c r="U5" s="49">
        <v>19</v>
      </c>
    </row>
    <row r="6" spans="1:21">
      <c r="A6" s="50">
        <v>1</v>
      </c>
      <c r="B6" s="49">
        <v>1</v>
      </c>
      <c r="C6" s="50">
        <v>161.4</v>
      </c>
      <c r="D6" s="50">
        <v>199.5</v>
      </c>
      <c r="E6" s="50">
        <v>215.7</v>
      </c>
      <c r="F6" s="50">
        <v>224.6</v>
      </c>
      <c r="G6" s="50">
        <v>230.2</v>
      </c>
      <c r="H6" s="50">
        <v>234</v>
      </c>
      <c r="I6" s="50">
        <v>236.8</v>
      </c>
      <c r="J6" s="50">
        <v>238.9</v>
      </c>
      <c r="K6" s="50">
        <v>240.5</v>
      </c>
      <c r="L6" s="50">
        <v>241.9</v>
      </c>
      <c r="M6" s="50">
        <v>243.9</v>
      </c>
      <c r="N6" s="50">
        <v>245.9</v>
      </c>
      <c r="O6" s="50">
        <v>248</v>
      </c>
      <c r="P6" s="50">
        <v>249.1</v>
      </c>
      <c r="Q6" s="50">
        <v>250.1</v>
      </c>
      <c r="R6" s="50">
        <v>251.1</v>
      </c>
      <c r="S6" s="50">
        <v>252.2</v>
      </c>
      <c r="T6" s="50">
        <v>253.3</v>
      </c>
      <c r="U6" s="50">
        <v>254.3</v>
      </c>
    </row>
    <row r="7" spans="1:21">
      <c r="A7" s="50">
        <v>2</v>
      </c>
      <c r="B7" s="49">
        <v>2</v>
      </c>
      <c r="C7" s="50">
        <v>18.510000000000002</v>
      </c>
      <c r="D7" s="50">
        <v>19</v>
      </c>
      <c r="E7" s="50">
        <v>19.16</v>
      </c>
      <c r="F7" s="50">
        <v>19.25</v>
      </c>
      <c r="G7" s="50">
        <v>19.3</v>
      </c>
      <c r="H7" s="50">
        <v>19.329999999999998</v>
      </c>
      <c r="I7" s="50">
        <v>19.350000000000001</v>
      </c>
      <c r="J7" s="50">
        <v>19.37</v>
      </c>
      <c r="K7" s="50">
        <v>19.38</v>
      </c>
      <c r="L7" s="50">
        <v>19.399999999999999</v>
      </c>
      <c r="M7" s="50">
        <v>19.41</v>
      </c>
      <c r="N7" s="50">
        <v>19.43</v>
      </c>
      <c r="O7" s="50">
        <v>19.45</v>
      </c>
      <c r="P7" s="50">
        <v>19.45</v>
      </c>
      <c r="Q7" s="50">
        <v>19.46</v>
      </c>
      <c r="R7" s="50">
        <v>19.47</v>
      </c>
      <c r="S7" s="50">
        <v>19.48</v>
      </c>
      <c r="T7" s="50">
        <v>19.489999999999998</v>
      </c>
      <c r="U7" s="50">
        <v>19.5</v>
      </c>
    </row>
    <row r="8" spans="1:21">
      <c r="A8" s="50">
        <v>3</v>
      </c>
      <c r="B8" s="49">
        <v>3</v>
      </c>
      <c r="C8" s="50">
        <v>10.130000000000001</v>
      </c>
      <c r="D8" s="50">
        <v>9.5500000000000007</v>
      </c>
      <c r="E8" s="50">
        <v>9.2799999999999994</v>
      </c>
      <c r="F8" s="50">
        <v>9.1199999999999992</v>
      </c>
      <c r="G8" s="50">
        <v>9.01</v>
      </c>
      <c r="H8" s="50">
        <v>8.94</v>
      </c>
      <c r="I8" s="50">
        <v>8.89</v>
      </c>
      <c r="J8" s="50">
        <v>8.85</v>
      </c>
      <c r="K8" s="50">
        <v>8.81</v>
      </c>
      <c r="L8" s="50">
        <v>8.7899999999999991</v>
      </c>
      <c r="M8" s="50">
        <v>8.74</v>
      </c>
      <c r="N8" s="50">
        <v>8.6999999999999993</v>
      </c>
      <c r="O8" s="50">
        <v>8.66</v>
      </c>
      <c r="P8" s="50">
        <v>8.64</v>
      </c>
      <c r="Q8" s="50">
        <v>8.6199999999999992</v>
      </c>
      <c r="R8" s="50">
        <v>8.59</v>
      </c>
      <c r="S8" s="50">
        <v>8.57</v>
      </c>
      <c r="T8" s="50">
        <v>8.5500000000000007</v>
      </c>
      <c r="U8" s="50">
        <v>8.5299999999999994</v>
      </c>
    </row>
    <row r="9" spans="1:21">
      <c r="A9" s="50">
        <v>4</v>
      </c>
      <c r="B9" s="49">
        <v>4</v>
      </c>
      <c r="C9" s="50">
        <v>7.71</v>
      </c>
      <c r="D9" s="50">
        <v>6.94</v>
      </c>
      <c r="E9" s="50">
        <v>6.59</v>
      </c>
      <c r="F9" s="50">
        <v>6.39</v>
      </c>
      <c r="G9" s="50">
        <v>6.26</v>
      </c>
      <c r="H9" s="50">
        <v>6.16</v>
      </c>
      <c r="I9" s="50">
        <v>6.09</v>
      </c>
      <c r="J9" s="50">
        <v>6.04</v>
      </c>
      <c r="K9" s="50">
        <v>6</v>
      </c>
      <c r="L9" s="50">
        <v>5.96</v>
      </c>
      <c r="M9" s="50">
        <v>5.91</v>
      </c>
      <c r="N9" s="50">
        <v>5.86</v>
      </c>
      <c r="O9" s="50">
        <v>5.8</v>
      </c>
      <c r="P9" s="50">
        <v>5.77</v>
      </c>
      <c r="Q9" s="50">
        <v>5.75</v>
      </c>
      <c r="R9" s="50">
        <v>5.72</v>
      </c>
      <c r="S9" s="50">
        <v>5.69</v>
      </c>
      <c r="T9" s="50">
        <v>5.66</v>
      </c>
      <c r="U9" s="50">
        <v>5.63</v>
      </c>
    </row>
    <row r="10" spans="1:21">
      <c r="A10" s="50">
        <v>5</v>
      </c>
      <c r="B10" s="49">
        <v>5</v>
      </c>
      <c r="C10" s="50">
        <v>6.61</v>
      </c>
      <c r="D10" s="50">
        <v>5.79</v>
      </c>
      <c r="E10" s="50">
        <v>5.41</v>
      </c>
      <c r="F10" s="50">
        <v>5.19</v>
      </c>
      <c r="G10" s="50">
        <v>5.05</v>
      </c>
      <c r="H10" s="50">
        <v>4.95</v>
      </c>
      <c r="I10" s="50">
        <v>4.88</v>
      </c>
      <c r="J10" s="50">
        <v>4.82</v>
      </c>
      <c r="K10" s="50">
        <v>4.7699999999999996</v>
      </c>
      <c r="L10" s="50">
        <v>4.74</v>
      </c>
      <c r="M10" s="50">
        <v>4.68</v>
      </c>
      <c r="N10" s="50">
        <v>4.62</v>
      </c>
      <c r="O10" s="50">
        <v>4.5599999999999996</v>
      </c>
      <c r="P10" s="50">
        <v>4.53</v>
      </c>
      <c r="Q10" s="50">
        <v>4.5</v>
      </c>
      <c r="R10" s="50">
        <v>4.46</v>
      </c>
      <c r="S10" s="50">
        <v>4.43</v>
      </c>
      <c r="T10" s="50">
        <v>4.4000000000000004</v>
      </c>
      <c r="U10" s="50">
        <v>4.3600000000000003</v>
      </c>
    </row>
    <row r="11" spans="1:21">
      <c r="A11" s="50">
        <v>6</v>
      </c>
      <c r="B11" s="49">
        <v>6</v>
      </c>
      <c r="C11" s="50">
        <v>5.99</v>
      </c>
      <c r="D11" s="50">
        <v>5.14</v>
      </c>
      <c r="E11" s="50">
        <v>4.76</v>
      </c>
      <c r="F11" s="50">
        <v>4.53</v>
      </c>
      <c r="G11" s="50">
        <v>4.3899999999999997</v>
      </c>
      <c r="H11" s="50">
        <v>4.28</v>
      </c>
      <c r="I11" s="50">
        <v>4.21</v>
      </c>
      <c r="J11" s="50">
        <v>4.1500000000000004</v>
      </c>
      <c r="K11" s="50">
        <v>4.0999999999999996</v>
      </c>
      <c r="L11" s="50">
        <v>4.0599999999999996</v>
      </c>
      <c r="M11" s="50">
        <v>4</v>
      </c>
      <c r="N11" s="50">
        <v>3.94</v>
      </c>
      <c r="O11" s="50">
        <v>3.87</v>
      </c>
      <c r="P11" s="50">
        <v>3.84</v>
      </c>
      <c r="Q11" s="50">
        <v>3.81</v>
      </c>
      <c r="R11" s="50">
        <v>3.77</v>
      </c>
      <c r="S11" s="50">
        <v>3.74</v>
      </c>
      <c r="T11" s="50">
        <v>3.7</v>
      </c>
      <c r="U11" s="50">
        <v>3.67</v>
      </c>
    </row>
    <row r="12" spans="1:21">
      <c r="A12" s="50">
        <v>7</v>
      </c>
      <c r="B12" s="49">
        <v>7</v>
      </c>
      <c r="C12" s="50">
        <v>5.59</v>
      </c>
      <c r="D12" s="50">
        <v>4.74</v>
      </c>
      <c r="E12" s="50">
        <v>4.3499999999999996</v>
      </c>
      <c r="F12" s="50">
        <v>4.12</v>
      </c>
      <c r="G12" s="50">
        <v>3.97</v>
      </c>
      <c r="H12" s="50">
        <v>3.87</v>
      </c>
      <c r="I12" s="50">
        <v>3.79</v>
      </c>
      <c r="J12" s="50">
        <v>3.73</v>
      </c>
      <c r="K12" s="50">
        <v>3.68</v>
      </c>
      <c r="L12" s="50">
        <v>3.64</v>
      </c>
      <c r="M12" s="50">
        <v>3.57</v>
      </c>
      <c r="N12" s="50">
        <v>3.51</v>
      </c>
      <c r="O12" s="50">
        <v>3.44</v>
      </c>
      <c r="P12" s="50">
        <v>3.41</v>
      </c>
      <c r="Q12" s="50">
        <v>3.38</v>
      </c>
      <c r="R12" s="50">
        <v>3.34</v>
      </c>
      <c r="S12" s="50">
        <v>3.3</v>
      </c>
      <c r="T12" s="50">
        <v>3.27</v>
      </c>
      <c r="U12" s="50">
        <v>3.23</v>
      </c>
    </row>
    <row r="13" spans="1:21">
      <c r="A13" s="50">
        <v>8</v>
      </c>
      <c r="B13" s="49">
        <v>8</v>
      </c>
      <c r="C13" s="50">
        <v>5.32</v>
      </c>
      <c r="D13" s="50">
        <v>4.46</v>
      </c>
      <c r="E13" s="50">
        <v>4.07</v>
      </c>
      <c r="F13" s="50">
        <v>3.84</v>
      </c>
      <c r="G13" s="50">
        <v>3.69</v>
      </c>
      <c r="H13" s="50">
        <v>3.58</v>
      </c>
      <c r="I13" s="50">
        <v>3.5</v>
      </c>
      <c r="J13" s="50">
        <v>3.44</v>
      </c>
      <c r="K13" s="50">
        <v>3.39</v>
      </c>
      <c r="L13" s="50">
        <v>3.35</v>
      </c>
      <c r="M13" s="50">
        <v>3.28</v>
      </c>
      <c r="N13" s="50">
        <v>3.22</v>
      </c>
      <c r="O13" s="50">
        <v>3.15</v>
      </c>
      <c r="P13" s="50">
        <v>3.12</v>
      </c>
      <c r="Q13" s="50">
        <v>3.08</v>
      </c>
      <c r="R13" s="50">
        <v>3.04</v>
      </c>
      <c r="S13" s="50">
        <v>3.01</v>
      </c>
      <c r="T13" s="50">
        <v>2.97</v>
      </c>
      <c r="U13" s="50">
        <v>2.93</v>
      </c>
    </row>
    <row r="14" spans="1:21">
      <c r="A14" s="50">
        <v>9</v>
      </c>
      <c r="B14" s="49">
        <v>9</v>
      </c>
      <c r="C14" s="50">
        <v>5.12</v>
      </c>
      <c r="D14" s="50">
        <v>4.26</v>
      </c>
      <c r="E14" s="50">
        <v>3.86</v>
      </c>
      <c r="F14" s="50">
        <v>3.63</v>
      </c>
      <c r="G14" s="50">
        <v>3.48</v>
      </c>
      <c r="H14" s="50">
        <v>3.37</v>
      </c>
      <c r="I14" s="50">
        <v>3.29</v>
      </c>
      <c r="J14" s="50">
        <v>3.23</v>
      </c>
      <c r="K14" s="50">
        <v>3.18</v>
      </c>
      <c r="L14" s="50">
        <v>3.14</v>
      </c>
      <c r="M14" s="50">
        <v>3.07</v>
      </c>
      <c r="N14" s="50">
        <v>3.01</v>
      </c>
      <c r="O14" s="50">
        <v>2.94</v>
      </c>
      <c r="P14" s="50">
        <v>2.9</v>
      </c>
      <c r="Q14" s="50">
        <v>2.86</v>
      </c>
      <c r="R14" s="50">
        <v>2.83</v>
      </c>
      <c r="S14" s="50">
        <v>2.79</v>
      </c>
      <c r="T14" s="50">
        <v>2.75</v>
      </c>
      <c r="U14" s="50">
        <v>2.71</v>
      </c>
    </row>
    <row r="15" spans="1:21">
      <c r="A15" s="50">
        <v>10</v>
      </c>
      <c r="B15" s="49">
        <v>10</v>
      </c>
      <c r="C15" s="50">
        <v>4.96</v>
      </c>
      <c r="D15" s="50">
        <v>4.0999999999999996</v>
      </c>
      <c r="E15" s="50">
        <v>3.71</v>
      </c>
      <c r="F15" s="50">
        <v>3.48</v>
      </c>
      <c r="G15" s="50">
        <v>3.33</v>
      </c>
      <c r="H15" s="50">
        <v>3.22</v>
      </c>
      <c r="I15" s="50">
        <v>3.14</v>
      </c>
      <c r="J15" s="50">
        <v>3.07</v>
      </c>
      <c r="K15" s="50">
        <v>3.02</v>
      </c>
      <c r="L15" s="50">
        <v>2.98</v>
      </c>
      <c r="M15" s="50">
        <v>2.91</v>
      </c>
      <c r="N15" s="50">
        <v>2.85</v>
      </c>
      <c r="O15" s="50">
        <v>2.77</v>
      </c>
      <c r="P15" s="50">
        <v>2.74</v>
      </c>
      <c r="Q15" s="50">
        <v>2.7</v>
      </c>
      <c r="R15" s="50">
        <v>2.66</v>
      </c>
      <c r="S15" s="50">
        <v>2.62</v>
      </c>
      <c r="T15" s="50">
        <v>2.58</v>
      </c>
      <c r="U15" s="50">
        <v>2.54</v>
      </c>
    </row>
    <row r="16" spans="1:21">
      <c r="A16" s="50">
        <v>11</v>
      </c>
      <c r="B16" s="49">
        <v>11</v>
      </c>
      <c r="C16" s="50">
        <v>4.84</v>
      </c>
      <c r="D16" s="50">
        <v>3.98</v>
      </c>
      <c r="E16" s="50">
        <v>3.59</v>
      </c>
      <c r="F16" s="50">
        <v>3.36</v>
      </c>
      <c r="G16" s="50">
        <v>3.2</v>
      </c>
      <c r="H16" s="50">
        <v>3.09</v>
      </c>
      <c r="I16" s="50">
        <v>3.01</v>
      </c>
      <c r="J16" s="50">
        <v>2.95</v>
      </c>
      <c r="K16" s="50">
        <v>2.9</v>
      </c>
      <c r="L16" s="50">
        <v>2.85</v>
      </c>
      <c r="M16" s="50">
        <v>2.79</v>
      </c>
      <c r="N16" s="50">
        <v>2.72</v>
      </c>
      <c r="O16" s="50">
        <v>2.65</v>
      </c>
      <c r="P16" s="50">
        <v>2.61</v>
      </c>
      <c r="Q16" s="50">
        <v>2.57</v>
      </c>
      <c r="R16" s="50">
        <v>2.5299999999999998</v>
      </c>
      <c r="S16" s="50">
        <v>2.4900000000000002</v>
      </c>
      <c r="T16" s="50">
        <v>2.4500000000000002</v>
      </c>
      <c r="U16" s="50">
        <v>2.4</v>
      </c>
    </row>
    <row r="17" spans="1:21">
      <c r="A17" s="50">
        <v>12</v>
      </c>
      <c r="B17" s="49">
        <v>12</v>
      </c>
      <c r="C17" s="50">
        <v>4.75</v>
      </c>
      <c r="D17" s="50">
        <v>3.89</v>
      </c>
      <c r="E17" s="50">
        <v>3.49</v>
      </c>
      <c r="F17" s="50">
        <v>3.26</v>
      </c>
      <c r="G17" s="50">
        <v>3.11</v>
      </c>
      <c r="H17" s="50">
        <v>3</v>
      </c>
      <c r="I17" s="50">
        <v>2.91</v>
      </c>
      <c r="J17" s="50">
        <v>2.85</v>
      </c>
      <c r="K17" s="50">
        <v>2.8</v>
      </c>
      <c r="L17" s="50">
        <v>2.75</v>
      </c>
      <c r="M17" s="50">
        <v>2.69</v>
      </c>
      <c r="N17" s="50">
        <v>2.62</v>
      </c>
      <c r="O17" s="50">
        <v>2.54</v>
      </c>
      <c r="P17" s="50">
        <v>2.5099999999999998</v>
      </c>
      <c r="Q17" s="50">
        <v>2.4700000000000002</v>
      </c>
      <c r="R17" s="50">
        <v>2.4300000000000002</v>
      </c>
      <c r="S17" s="50">
        <v>2.38</v>
      </c>
      <c r="T17" s="50">
        <v>2.34</v>
      </c>
      <c r="U17" s="50">
        <v>2.2999999999999998</v>
      </c>
    </row>
    <row r="18" spans="1:21">
      <c r="A18" s="50">
        <v>13</v>
      </c>
      <c r="B18" s="49">
        <v>13</v>
      </c>
      <c r="C18" s="50">
        <v>4.67</v>
      </c>
      <c r="D18" s="50">
        <v>3.81</v>
      </c>
      <c r="E18" s="50">
        <v>3.41</v>
      </c>
      <c r="F18" s="50">
        <v>3.18</v>
      </c>
      <c r="G18" s="50">
        <v>3.03</v>
      </c>
      <c r="H18" s="50">
        <v>2.92</v>
      </c>
      <c r="I18" s="50">
        <v>2.83</v>
      </c>
      <c r="J18" s="50">
        <v>2.77</v>
      </c>
      <c r="K18" s="50">
        <v>2.71</v>
      </c>
      <c r="L18" s="50">
        <v>2.67</v>
      </c>
      <c r="M18" s="50">
        <v>2.6</v>
      </c>
      <c r="N18" s="50">
        <v>2.5299999999999998</v>
      </c>
      <c r="O18" s="50">
        <v>2.46</v>
      </c>
      <c r="P18" s="50">
        <v>2.42</v>
      </c>
      <c r="Q18" s="50">
        <v>2.38</v>
      </c>
      <c r="R18" s="50">
        <v>2.34</v>
      </c>
      <c r="S18" s="50">
        <v>2.2999999999999998</v>
      </c>
      <c r="T18" s="50">
        <v>2.25</v>
      </c>
      <c r="U18" s="50">
        <v>2.21</v>
      </c>
    </row>
    <row r="19" spans="1:21">
      <c r="A19" s="50">
        <v>14</v>
      </c>
      <c r="B19" s="49">
        <v>14</v>
      </c>
      <c r="C19" s="50">
        <v>4.5999999999999996</v>
      </c>
      <c r="D19" s="50">
        <v>3.74</v>
      </c>
      <c r="E19" s="50">
        <v>3.34</v>
      </c>
      <c r="F19" s="50">
        <v>3.11</v>
      </c>
      <c r="G19" s="50">
        <v>2.96</v>
      </c>
      <c r="H19" s="50">
        <v>2.85</v>
      </c>
      <c r="I19" s="50">
        <v>2.76</v>
      </c>
      <c r="J19" s="50">
        <v>2.7</v>
      </c>
      <c r="K19" s="50">
        <v>2.65</v>
      </c>
      <c r="L19" s="50">
        <v>2.6</v>
      </c>
      <c r="M19" s="50">
        <v>2.5299999999999998</v>
      </c>
      <c r="N19" s="50">
        <v>2.46</v>
      </c>
      <c r="O19" s="50">
        <v>2.39</v>
      </c>
      <c r="P19" s="50">
        <v>2.35</v>
      </c>
      <c r="Q19" s="50">
        <v>2.31</v>
      </c>
      <c r="R19" s="50">
        <v>2.27</v>
      </c>
      <c r="S19" s="50">
        <v>2.2200000000000002</v>
      </c>
      <c r="T19" s="50">
        <v>2.1800000000000002</v>
      </c>
      <c r="U19" s="50">
        <v>2.13</v>
      </c>
    </row>
    <row r="20" spans="1:21">
      <c r="A20" s="50">
        <v>15</v>
      </c>
      <c r="B20" s="49">
        <v>15</v>
      </c>
      <c r="C20" s="50">
        <v>4.54</v>
      </c>
      <c r="D20" s="50">
        <v>3.68</v>
      </c>
      <c r="E20" s="50">
        <v>3.29</v>
      </c>
      <c r="F20" s="50">
        <v>3.06</v>
      </c>
      <c r="G20" s="50">
        <v>2.9</v>
      </c>
      <c r="H20" s="50">
        <v>2.79</v>
      </c>
      <c r="I20" s="50">
        <v>2.71</v>
      </c>
      <c r="J20" s="50">
        <v>2.64</v>
      </c>
      <c r="K20" s="50">
        <v>2.59</v>
      </c>
      <c r="L20" s="50">
        <v>2.54</v>
      </c>
      <c r="M20" s="50">
        <v>2.48</v>
      </c>
      <c r="N20" s="50">
        <v>2.4</v>
      </c>
      <c r="O20" s="50">
        <v>2.33</v>
      </c>
      <c r="P20" s="50">
        <v>2.29</v>
      </c>
      <c r="Q20" s="50">
        <v>2.25</v>
      </c>
      <c r="R20" s="50">
        <v>2.2000000000000002</v>
      </c>
      <c r="S20" s="50">
        <v>2.16</v>
      </c>
      <c r="T20" s="50">
        <v>2.11</v>
      </c>
      <c r="U20" s="50">
        <v>2.0699999999999998</v>
      </c>
    </row>
    <row r="21" spans="1:21">
      <c r="A21" s="50">
        <v>16</v>
      </c>
      <c r="B21" s="49">
        <v>16</v>
      </c>
      <c r="C21" s="50">
        <v>4.49</v>
      </c>
      <c r="D21" s="50">
        <v>3.63</v>
      </c>
      <c r="E21" s="50">
        <v>3.24</v>
      </c>
      <c r="F21" s="50">
        <v>3.01</v>
      </c>
      <c r="G21" s="50">
        <v>2.85</v>
      </c>
      <c r="H21" s="50">
        <v>2.74</v>
      </c>
      <c r="I21" s="50">
        <v>2.66</v>
      </c>
      <c r="J21" s="50">
        <v>2.59</v>
      </c>
      <c r="K21" s="50">
        <v>2.54</v>
      </c>
      <c r="L21" s="50">
        <v>2.4900000000000002</v>
      </c>
      <c r="M21" s="50">
        <v>2.42</v>
      </c>
      <c r="N21" s="50">
        <v>2.35</v>
      </c>
      <c r="O21" s="50">
        <v>2.2799999999999998</v>
      </c>
      <c r="P21" s="50">
        <v>2.2400000000000002</v>
      </c>
      <c r="Q21" s="50">
        <v>2.19</v>
      </c>
      <c r="R21" s="50">
        <v>2.15</v>
      </c>
      <c r="S21" s="50">
        <v>2.11</v>
      </c>
      <c r="T21" s="50">
        <v>2.06</v>
      </c>
      <c r="U21" s="50">
        <v>2.0099999999999998</v>
      </c>
    </row>
    <row r="22" spans="1:21">
      <c r="A22" s="50">
        <v>17</v>
      </c>
      <c r="B22" s="49">
        <v>17</v>
      </c>
      <c r="C22" s="50">
        <v>4.45</v>
      </c>
      <c r="D22" s="50">
        <v>3.59</v>
      </c>
      <c r="E22" s="50">
        <v>3.2</v>
      </c>
      <c r="F22" s="50">
        <v>2.96</v>
      </c>
      <c r="G22" s="50">
        <v>2.81</v>
      </c>
      <c r="H22" s="50">
        <v>2.7</v>
      </c>
      <c r="I22" s="50">
        <v>2.61</v>
      </c>
      <c r="J22" s="50">
        <v>2.5499999999999998</v>
      </c>
      <c r="K22" s="50">
        <v>2.4900000000000002</v>
      </c>
      <c r="L22" s="50">
        <v>2.4500000000000002</v>
      </c>
      <c r="M22" s="50">
        <v>2.38</v>
      </c>
      <c r="N22" s="50">
        <v>2.31</v>
      </c>
      <c r="O22" s="50">
        <v>2.23</v>
      </c>
      <c r="P22" s="50">
        <v>2.19</v>
      </c>
      <c r="Q22" s="50">
        <v>2.15</v>
      </c>
      <c r="R22" s="50">
        <v>2.1</v>
      </c>
      <c r="S22" s="50">
        <v>2.06</v>
      </c>
      <c r="T22" s="50">
        <v>2.0099999999999998</v>
      </c>
      <c r="U22" s="50">
        <v>1.96</v>
      </c>
    </row>
    <row r="23" spans="1:21">
      <c r="A23" s="50">
        <v>18</v>
      </c>
      <c r="B23" s="49">
        <v>18</v>
      </c>
      <c r="C23" s="50">
        <v>4.41</v>
      </c>
      <c r="D23" s="50">
        <v>3.55</v>
      </c>
      <c r="E23" s="50">
        <v>3.16</v>
      </c>
      <c r="F23" s="50">
        <v>2.93</v>
      </c>
      <c r="G23" s="50">
        <v>2.77</v>
      </c>
      <c r="H23" s="50">
        <v>2.66</v>
      </c>
      <c r="I23" s="50">
        <v>2.58</v>
      </c>
      <c r="J23" s="50">
        <v>2.5099999999999998</v>
      </c>
      <c r="K23" s="50">
        <v>2.46</v>
      </c>
      <c r="L23" s="50">
        <v>2.41</v>
      </c>
      <c r="M23" s="50">
        <v>2.34</v>
      </c>
      <c r="N23" s="50">
        <v>2.27</v>
      </c>
      <c r="O23" s="50">
        <v>2.19</v>
      </c>
      <c r="P23" s="50">
        <v>2.15</v>
      </c>
      <c r="Q23" s="50">
        <v>2.11</v>
      </c>
      <c r="R23" s="50">
        <v>2.06</v>
      </c>
      <c r="S23" s="50">
        <v>2.02</v>
      </c>
      <c r="T23" s="50">
        <v>1.97</v>
      </c>
      <c r="U23" s="50">
        <v>1.92</v>
      </c>
    </row>
    <row r="24" spans="1:21">
      <c r="A24" s="50">
        <v>19</v>
      </c>
      <c r="B24" s="49">
        <v>19</v>
      </c>
      <c r="C24" s="50">
        <v>4.38</v>
      </c>
      <c r="D24" s="50">
        <v>3.52</v>
      </c>
      <c r="E24" s="50">
        <v>3.13</v>
      </c>
      <c r="F24" s="50">
        <v>2.9</v>
      </c>
      <c r="G24" s="50">
        <v>2.74</v>
      </c>
      <c r="H24" s="50">
        <v>2.63</v>
      </c>
      <c r="I24" s="50">
        <v>2.54</v>
      </c>
      <c r="J24" s="50">
        <v>2.48</v>
      </c>
      <c r="K24" s="50">
        <v>2.42</v>
      </c>
      <c r="L24" s="50">
        <v>2.38</v>
      </c>
      <c r="M24" s="50">
        <v>2.31</v>
      </c>
      <c r="N24" s="50">
        <v>2.23</v>
      </c>
      <c r="O24" s="50">
        <v>2.16</v>
      </c>
      <c r="P24" s="50">
        <v>2.11</v>
      </c>
      <c r="Q24" s="50">
        <v>2.0699999999999998</v>
      </c>
      <c r="R24" s="50">
        <v>2.0299999999999998</v>
      </c>
      <c r="S24" s="50">
        <v>1.98</v>
      </c>
      <c r="T24" s="50">
        <v>1.93</v>
      </c>
      <c r="U24" s="50">
        <v>1.88</v>
      </c>
    </row>
    <row r="25" spans="1:21">
      <c r="A25" s="50">
        <v>20</v>
      </c>
      <c r="B25" s="49">
        <v>20</v>
      </c>
      <c r="C25" s="50">
        <v>4.3499999999999996</v>
      </c>
      <c r="D25" s="50">
        <v>3.49</v>
      </c>
      <c r="E25" s="50">
        <v>3.1</v>
      </c>
      <c r="F25" s="50">
        <v>2.87</v>
      </c>
      <c r="G25" s="50">
        <v>2.71</v>
      </c>
      <c r="H25" s="50">
        <v>2.6</v>
      </c>
      <c r="I25" s="50">
        <v>2.5099999999999998</v>
      </c>
      <c r="J25" s="50">
        <v>2.4500000000000002</v>
      </c>
      <c r="K25" s="50">
        <v>2.39</v>
      </c>
      <c r="L25" s="50">
        <v>2.35</v>
      </c>
      <c r="M25" s="50">
        <v>2.2799999999999998</v>
      </c>
      <c r="N25" s="50">
        <v>2.2000000000000002</v>
      </c>
      <c r="O25" s="50">
        <v>2.12</v>
      </c>
      <c r="P25" s="50">
        <v>2.08</v>
      </c>
      <c r="Q25" s="50">
        <v>2.04</v>
      </c>
      <c r="R25" s="50">
        <v>1.99</v>
      </c>
      <c r="S25" s="50">
        <v>1.95</v>
      </c>
      <c r="T25" s="50">
        <v>1.9</v>
      </c>
      <c r="U25" s="50">
        <v>1.84</v>
      </c>
    </row>
    <row r="26" spans="1:21">
      <c r="A26" s="50">
        <v>21</v>
      </c>
      <c r="B26" s="49">
        <v>21</v>
      </c>
      <c r="C26" s="50">
        <v>4.32</v>
      </c>
      <c r="D26" s="50">
        <v>3.47</v>
      </c>
      <c r="E26" s="50">
        <v>3.07</v>
      </c>
      <c r="F26" s="50">
        <v>2.84</v>
      </c>
      <c r="G26" s="50">
        <v>2.68</v>
      </c>
      <c r="H26" s="50">
        <v>2.57</v>
      </c>
      <c r="I26" s="50">
        <v>2.4900000000000002</v>
      </c>
      <c r="J26" s="50">
        <v>2.42</v>
      </c>
      <c r="K26" s="50">
        <v>2.37</v>
      </c>
      <c r="L26" s="50">
        <v>2.3199999999999998</v>
      </c>
      <c r="M26" s="50">
        <v>2.25</v>
      </c>
      <c r="N26" s="50">
        <v>2.1800000000000002</v>
      </c>
      <c r="O26" s="50">
        <v>2.1</v>
      </c>
      <c r="P26" s="50">
        <v>2.0499999999999998</v>
      </c>
      <c r="Q26" s="50">
        <v>2.0099999999999998</v>
      </c>
      <c r="R26" s="50">
        <v>1.96</v>
      </c>
      <c r="S26" s="50">
        <v>1.92</v>
      </c>
      <c r="T26" s="50">
        <v>1.87</v>
      </c>
      <c r="U26" s="50">
        <v>1.81</v>
      </c>
    </row>
    <row r="27" spans="1:21">
      <c r="A27" s="50">
        <v>22</v>
      </c>
      <c r="B27" s="49">
        <v>22</v>
      </c>
      <c r="C27" s="50">
        <v>4.3</v>
      </c>
      <c r="D27" s="50">
        <v>3.44</v>
      </c>
      <c r="E27" s="50">
        <v>3.05</v>
      </c>
      <c r="F27" s="50">
        <v>2.82</v>
      </c>
      <c r="G27" s="50">
        <v>2.66</v>
      </c>
      <c r="H27" s="50">
        <v>2.5499999999999998</v>
      </c>
      <c r="I27" s="50">
        <v>2.46</v>
      </c>
      <c r="J27" s="50">
        <v>2.4</v>
      </c>
      <c r="K27" s="50">
        <v>2.34</v>
      </c>
      <c r="L27" s="50">
        <v>2.2999999999999998</v>
      </c>
      <c r="M27" s="50">
        <v>2.23</v>
      </c>
      <c r="N27" s="50">
        <v>2.15</v>
      </c>
      <c r="O27" s="50">
        <v>2.0699999999999998</v>
      </c>
      <c r="P27" s="50">
        <v>2.0299999999999998</v>
      </c>
      <c r="Q27" s="50">
        <v>1.98</v>
      </c>
      <c r="R27" s="50">
        <v>1.94</v>
      </c>
      <c r="S27" s="50">
        <v>1.89</v>
      </c>
      <c r="T27" s="50">
        <v>1.84</v>
      </c>
      <c r="U27" s="50">
        <v>1.78</v>
      </c>
    </row>
    <row r="28" spans="1:21">
      <c r="A28" s="50">
        <v>23</v>
      </c>
      <c r="B28" s="49">
        <v>23</v>
      </c>
      <c r="C28" s="50">
        <v>4.28</v>
      </c>
      <c r="D28" s="50">
        <v>3.42</v>
      </c>
      <c r="E28" s="50">
        <v>3.03</v>
      </c>
      <c r="F28" s="50">
        <v>2.8</v>
      </c>
      <c r="G28" s="50">
        <v>2.64</v>
      </c>
      <c r="H28" s="50">
        <v>2.5299999999999998</v>
      </c>
      <c r="I28" s="50">
        <v>2.44</v>
      </c>
      <c r="J28" s="50">
        <v>2.37</v>
      </c>
      <c r="K28" s="50">
        <v>2.3199999999999998</v>
      </c>
      <c r="L28" s="50">
        <v>2.27</v>
      </c>
      <c r="M28" s="50">
        <v>2.2000000000000002</v>
      </c>
      <c r="N28" s="50">
        <v>2.13</v>
      </c>
      <c r="O28" s="50">
        <v>2.0499999999999998</v>
      </c>
      <c r="P28" s="50">
        <v>2.0099999999999998</v>
      </c>
      <c r="Q28" s="50">
        <v>1.96</v>
      </c>
      <c r="R28" s="50">
        <v>1.91</v>
      </c>
      <c r="S28" s="50">
        <v>1.86</v>
      </c>
      <c r="T28" s="50">
        <v>1.81</v>
      </c>
      <c r="U28" s="50">
        <v>1.76</v>
      </c>
    </row>
    <row r="29" spans="1:21">
      <c r="A29" s="50">
        <v>24</v>
      </c>
      <c r="B29" s="49">
        <v>24</v>
      </c>
      <c r="C29" s="50">
        <v>4.26</v>
      </c>
      <c r="D29" s="50">
        <v>3.4</v>
      </c>
      <c r="E29" s="50">
        <v>3.01</v>
      </c>
      <c r="F29" s="50">
        <v>2.78</v>
      </c>
      <c r="G29" s="50">
        <v>2.62</v>
      </c>
      <c r="H29" s="50">
        <v>2.5099999999999998</v>
      </c>
      <c r="I29" s="50">
        <v>2.42</v>
      </c>
      <c r="J29" s="50">
        <v>2.36</v>
      </c>
      <c r="K29" s="50">
        <v>2.2999999999999998</v>
      </c>
      <c r="L29" s="50">
        <v>2.25</v>
      </c>
      <c r="M29" s="50">
        <v>2.1800000000000002</v>
      </c>
      <c r="N29" s="50">
        <v>2.11</v>
      </c>
      <c r="O29" s="50">
        <v>2.0299999999999998</v>
      </c>
      <c r="P29" s="50">
        <v>1.98</v>
      </c>
      <c r="Q29" s="50">
        <v>1.94</v>
      </c>
      <c r="R29" s="50">
        <v>1.89</v>
      </c>
      <c r="S29" s="50">
        <v>1.84</v>
      </c>
      <c r="T29" s="50">
        <v>1.79</v>
      </c>
      <c r="U29" s="50">
        <v>1.73</v>
      </c>
    </row>
    <row r="30" spans="1:21">
      <c r="A30" s="50">
        <v>25</v>
      </c>
      <c r="B30" s="49">
        <v>25</v>
      </c>
      <c r="C30" s="50">
        <v>4.24</v>
      </c>
      <c r="D30" s="50">
        <v>3.39</v>
      </c>
      <c r="E30" s="50">
        <v>2.99</v>
      </c>
      <c r="F30" s="50">
        <v>2.76</v>
      </c>
      <c r="G30" s="50">
        <v>2.6</v>
      </c>
      <c r="H30" s="50">
        <v>2.4900000000000002</v>
      </c>
      <c r="I30" s="50">
        <v>2.4</v>
      </c>
      <c r="J30" s="50">
        <v>2.34</v>
      </c>
      <c r="K30" s="50">
        <v>2.2799999999999998</v>
      </c>
      <c r="L30" s="50">
        <v>2.2400000000000002</v>
      </c>
      <c r="M30" s="50">
        <v>2.16</v>
      </c>
      <c r="N30" s="50">
        <v>2.09</v>
      </c>
      <c r="O30" s="50">
        <v>2.0099999999999998</v>
      </c>
      <c r="P30" s="50">
        <v>1.96</v>
      </c>
      <c r="Q30" s="50">
        <v>1.92</v>
      </c>
      <c r="R30" s="50">
        <v>1.87</v>
      </c>
      <c r="S30" s="50">
        <v>1.82</v>
      </c>
      <c r="T30" s="50">
        <v>1.77</v>
      </c>
      <c r="U30" s="50">
        <v>1.71</v>
      </c>
    </row>
    <row r="31" spans="1:21">
      <c r="A31" s="50">
        <v>26</v>
      </c>
      <c r="B31" s="49">
        <v>26</v>
      </c>
      <c r="C31" s="50">
        <v>4.2300000000000004</v>
      </c>
      <c r="D31" s="50">
        <v>3.37</v>
      </c>
      <c r="E31" s="50">
        <v>2.98</v>
      </c>
      <c r="F31" s="50">
        <v>2.74</v>
      </c>
      <c r="G31" s="50">
        <v>2.59</v>
      </c>
      <c r="H31" s="50">
        <v>2.4700000000000002</v>
      </c>
      <c r="I31" s="50">
        <v>2.39</v>
      </c>
      <c r="J31" s="50">
        <v>2.3199999999999998</v>
      </c>
      <c r="K31" s="50">
        <v>2.27</v>
      </c>
      <c r="L31" s="50">
        <v>2.2200000000000002</v>
      </c>
      <c r="M31" s="50">
        <v>2.15</v>
      </c>
      <c r="N31" s="50">
        <v>2.0699999999999998</v>
      </c>
      <c r="O31" s="50">
        <v>1.99</v>
      </c>
      <c r="P31" s="50">
        <v>1.95</v>
      </c>
      <c r="Q31" s="50">
        <v>1.9</v>
      </c>
      <c r="R31" s="50">
        <v>1.85</v>
      </c>
      <c r="S31" s="50">
        <v>1.8</v>
      </c>
      <c r="T31" s="50">
        <v>1.75</v>
      </c>
      <c r="U31" s="50">
        <v>1.69</v>
      </c>
    </row>
    <row r="32" spans="1:21">
      <c r="A32" s="50">
        <v>27</v>
      </c>
      <c r="B32" s="49">
        <v>27</v>
      </c>
      <c r="C32" s="50">
        <v>4.21</v>
      </c>
      <c r="D32" s="50">
        <v>3.35</v>
      </c>
      <c r="E32" s="50">
        <v>2.96</v>
      </c>
      <c r="F32" s="50">
        <v>2.73</v>
      </c>
      <c r="G32" s="50">
        <v>2.57</v>
      </c>
      <c r="H32" s="50">
        <v>2.46</v>
      </c>
      <c r="I32" s="50">
        <v>2.37</v>
      </c>
      <c r="J32" s="50">
        <v>2.31</v>
      </c>
      <c r="K32" s="50">
        <v>2.25</v>
      </c>
      <c r="L32" s="50">
        <v>2.2000000000000002</v>
      </c>
      <c r="M32" s="50">
        <v>2.13</v>
      </c>
      <c r="N32" s="50">
        <v>2.06</v>
      </c>
      <c r="O32" s="50">
        <v>1.97</v>
      </c>
      <c r="P32" s="50">
        <v>1.93</v>
      </c>
      <c r="Q32" s="50">
        <v>1.88</v>
      </c>
      <c r="R32" s="50">
        <v>1.84</v>
      </c>
      <c r="S32" s="50">
        <v>1.79</v>
      </c>
      <c r="T32" s="50">
        <v>1.73</v>
      </c>
      <c r="U32" s="50">
        <v>1.67</v>
      </c>
    </row>
    <row r="33" spans="1:21">
      <c r="A33" s="50">
        <v>28</v>
      </c>
      <c r="B33" s="49">
        <v>28</v>
      </c>
      <c r="C33" s="50">
        <v>4.2</v>
      </c>
      <c r="D33" s="50">
        <v>3.34</v>
      </c>
      <c r="E33" s="50">
        <v>2.95</v>
      </c>
      <c r="F33" s="50">
        <v>2.71</v>
      </c>
      <c r="G33" s="50">
        <v>2.56</v>
      </c>
      <c r="H33" s="50">
        <v>2.4500000000000002</v>
      </c>
      <c r="I33" s="50">
        <v>2.36</v>
      </c>
      <c r="J33" s="50">
        <v>2.29</v>
      </c>
      <c r="K33" s="50">
        <v>2.2400000000000002</v>
      </c>
      <c r="L33" s="50">
        <v>2.19</v>
      </c>
      <c r="M33" s="50">
        <v>2.12</v>
      </c>
      <c r="N33" s="50">
        <v>2.04</v>
      </c>
      <c r="O33" s="50">
        <v>1.96</v>
      </c>
      <c r="P33" s="50">
        <v>1.91</v>
      </c>
      <c r="Q33" s="50">
        <v>1.87</v>
      </c>
      <c r="R33" s="50">
        <v>1.82</v>
      </c>
      <c r="S33" s="50">
        <v>1.77</v>
      </c>
      <c r="T33" s="50">
        <v>1.71</v>
      </c>
      <c r="U33" s="50">
        <v>1.65</v>
      </c>
    </row>
    <row r="34" spans="1:21">
      <c r="A34" s="50">
        <v>29</v>
      </c>
      <c r="B34" s="49">
        <v>29</v>
      </c>
      <c r="C34" s="50">
        <v>4.18</v>
      </c>
      <c r="D34" s="50">
        <v>3.33</v>
      </c>
      <c r="E34" s="50">
        <v>2.93</v>
      </c>
      <c r="F34" s="50">
        <v>2.7</v>
      </c>
      <c r="G34" s="50">
        <v>2.5499999999999998</v>
      </c>
      <c r="H34" s="50">
        <v>2.4300000000000002</v>
      </c>
      <c r="I34" s="50">
        <v>2.35</v>
      </c>
      <c r="J34" s="50">
        <v>2.2799999999999998</v>
      </c>
      <c r="K34" s="50">
        <v>2.2200000000000002</v>
      </c>
      <c r="L34" s="50">
        <v>2.1800000000000002</v>
      </c>
      <c r="M34" s="50">
        <v>2.1</v>
      </c>
      <c r="N34" s="50">
        <v>2.0299999999999998</v>
      </c>
      <c r="O34" s="50">
        <v>1.94</v>
      </c>
      <c r="P34" s="50">
        <v>1.9</v>
      </c>
      <c r="Q34" s="50">
        <v>1.85</v>
      </c>
      <c r="R34" s="50">
        <v>1.81</v>
      </c>
      <c r="S34" s="50">
        <v>1.75</v>
      </c>
      <c r="T34" s="50">
        <v>1.7</v>
      </c>
      <c r="U34" s="50">
        <v>1.64</v>
      </c>
    </row>
    <row r="35" spans="1:21">
      <c r="A35" s="50">
        <v>30</v>
      </c>
      <c r="B35" s="49">
        <v>30</v>
      </c>
      <c r="C35" s="50">
        <v>4.17</v>
      </c>
      <c r="D35" s="50">
        <v>3.32</v>
      </c>
      <c r="E35" s="50">
        <v>2.92</v>
      </c>
      <c r="F35" s="50">
        <v>2.69</v>
      </c>
      <c r="G35" s="50">
        <v>2.5299999999999998</v>
      </c>
      <c r="H35" s="50">
        <v>2.42</v>
      </c>
      <c r="I35" s="50">
        <v>2.33</v>
      </c>
      <c r="J35" s="50">
        <v>2.27</v>
      </c>
      <c r="K35" s="50">
        <v>2.21</v>
      </c>
      <c r="L35" s="50">
        <v>2.16</v>
      </c>
      <c r="M35" s="50">
        <v>2.09</v>
      </c>
      <c r="N35" s="50">
        <v>2.0099999999999998</v>
      </c>
      <c r="O35" s="50">
        <v>1.93</v>
      </c>
      <c r="P35" s="50">
        <v>1.89</v>
      </c>
      <c r="Q35" s="50">
        <v>1.84</v>
      </c>
      <c r="R35" s="50">
        <v>1.79</v>
      </c>
      <c r="S35" s="50">
        <v>1.74</v>
      </c>
      <c r="T35" s="50">
        <v>1.68</v>
      </c>
      <c r="U35" s="50">
        <v>1.62</v>
      </c>
    </row>
    <row r="36" spans="1:21">
      <c r="A36" s="50">
        <v>40</v>
      </c>
      <c r="B36" s="49">
        <v>31</v>
      </c>
      <c r="C36" s="50">
        <v>4.08</v>
      </c>
      <c r="D36" s="50">
        <v>3.23</v>
      </c>
      <c r="E36" s="50">
        <v>2.84</v>
      </c>
      <c r="F36" s="50">
        <v>2.61</v>
      </c>
      <c r="G36" s="50">
        <v>2.4500000000000002</v>
      </c>
      <c r="H36" s="50">
        <v>2.34</v>
      </c>
      <c r="I36" s="50">
        <v>2.25</v>
      </c>
      <c r="J36" s="50">
        <v>2.1800000000000002</v>
      </c>
      <c r="K36" s="50">
        <v>2.12</v>
      </c>
      <c r="L36" s="50">
        <v>2.08</v>
      </c>
      <c r="M36" s="50">
        <v>2</v>
      </c>
      <c r="N36" s="50">
        <v>1.92</v>
      </c>
      <c r="O36" s="50">
        <v>1.84</v>
      </c>
      <c r="P36" s="50">
        <v>1.79</v>
      </c>
      <c r="Q36" s="50">
        <v>1.74</v>
      </c>
      <c r="R36" s="50">
        <v>1.69</v>
      </c>
      <c r="S36" s="50">
        <v>1.64</v>
      </c>
      <c r="T36" s="50">
        <v>1.58</v>
      </c>
      <c r="U36" s="50">
        <v>1.51</v>
      </c>
    </row>
    <row r="37" spans="1:21">
      <c r="A37" s="50">
        <v>60</v>
      </c>
      <c r="B37" s="49">
        <v>32</v>
      </c>
      <c r="C37" s="50">
        <v>4</v>
      </c>
      <c r="D37" s="50">
        <v>3.15</v>
      </c>
      <c r="E37" s="50">
        <v>2.76</v>
      </c>
      <c r="F37" s="50">
        <v>2.5299999999999998</v>
      </c>
      <c r="G37" s="50">
        <v>2.37</v>
      </c>
      <c r="H37" s="50">
        <v>2.25</v>
      </c>
      <c r="I37" s="50">
        <v>2.17</v>
      </c>
      <c r="J37" s="50">
        <v>2.1</v>
      </c>
      <c r="K37" s="50">
        <v>2.04</v>
      </c>
      <c r="L37" s="50">
        <v>1.99</v>
      </c>
      <c r="M37" s="50">
        <v>1.92</v>
      </c>
      <c r="N37" s="50">
        <v>1.84</v>
      </c>
      <c r="O37" s="50">
        <v>1.75</v>
      </c>
      <c r="P37" s="50">
        <v>1.7</v>
      </c>
      <c r="Q37" s="50">
        <v>1.65</v>
      </c>
      <c r="R37" s="50">
        <v>1.59</v>
      </c>
      <c r="S37" s="50">
        <v>1.53</v>
      </c>
      <c r="T37" s="50">
        <v>1.47</v>
      </c>
      <c r="U37" s="50">
        <v>1.39</v>
      </c>
    </row>
    <row r="38" spans="1:21">
      <c r="A38" s="50">
        <v>120</v>
      </c>
      <c r="B38" s="49">
        <v>33</v>
      </c>
      <c r="C38" s="50">
        <v>3.92</v>
      </c>
      <c r="D38" s="50">
        <v>3.07</v>
      </c>
      <c r="E38" s="50">
        <v>2.68</v>
      </c>
      <c r="F38" s="50">
        <v>2.4500000000000002</v>
      </c>
      <c r="G38" s="50">
        <v>2.29</v>
      </c>
      <c r="H38" s="50">
        <v>2.17</v>
      </c>
      <c r="I38" s="50">
        <v>2.09</v>
      </c>
      <c r="J38" s="50">
        <v>2.02</v>
      </c>
      <c r="K38" s="50">
        <v>1.96</v>
      </c>
      <c r="L38" s="50">
        <v>1.91</v>
      </c>
      <c r="M38" s="50">
        <v>1.83</v>
      </c>
      <c r="N38" s="50">
        <v>1.75</v>
      </c>
      <c r="O38" s="50">
        <v>1.66</v>
      </c>
      <c r="P38" s="50">
        <v>1.61</v>
      </c>
      <c r="Q38" s="50">
        <v>1.55</v>
      </c>
      <c r="R38" s="50">
        <v>1.5</v>
      </c>
      <c r="S38" s="50">
        <v>1.43</v>
      </c>
      <c r="T38" s="50">
        <v>1.35</v>
      </c>
      <c r="U38" s="50">
        <v>1.25</v>
      </c>
    </row>
    <row r="39" spans="1:21">
      <c r="A39" s="50">
        <v>1000</v>
      </c>
      <c r="B39" s="49">
        <v>34</v>
      </c>
      <c r="C39" s="50">
        <v>3.84</v>
      </c>
      <c r="D39" s="50">
        <v>3</v>
      </c>
      <c r="E39" s="50">
        <v>2.6</v>
      </c>
      <c r="F39" s="50">
        <v>2.37</v>
      </c>
      <c r="G39" s="50">
        <v>2.21</v>
      </c>
      <c r="H39" s="50">
        <v>2.1</v>
      </c>
      <c r="I39" s="50">
        <v>2.0099999999999998</v>
      </c>
      <c r="J39" s="50">
        <v>1.94</v>
      </c>
      <c r="K39" s="50">
        <v>1.88</v>
      </c>
      <c r="L39" s="50">
        <v>1.83</v>
      </c>
      <c r="M39" s="50">
        <v>1.75</v>
      </c>
      <c r="N39" s="50">
        <v>1.67</v>
      </c>
      <c r="O39" s="50">
        <v>1.57</v>
      </c>
      <c r="P39" s="50">
        <v>1.52</v>
      </c>
      <c r="Q39" s="50">
        <v>1.46</v>
      </c>
      <c r="R39" s="50">
        <v>1.39</v>
      </c>
      <c r="S39" s="50">
        <v>1.32</v>
      </c>
      <c r="T39" s="50">
        <v>1.22</v>
      </c>
      <c r="U39" s="50">
        <v>1</v>
      </c>
    </row>
    <row r="40" spans="1:21">
      <c r="A40" s="51" t="s">
        <v>261</v>
      </c>
    </row>
    <row r="42" spans="1:21" ht="13.5" thickBot="1">
      <c r="A42" s="51" t="s">
        <v>262</v>
      </c>
    </row>
    <row r="43" spans="1:21" ht="13.5" thickBot="1">
      <c r="A43" s="51" t="s">
        <v>263</v>
      </c>
      <c r="C43" s="50"/>
      <c r="E43" s="51" t="s">
        <v>264</v>
      </c>
      <c r="F43" s="52">
        <f>'ANOVA 1 dim - 3 groupes indépts'!AB45</f>
        <v>2</v>
      </c>
    </row>
    <row r="44" spans="1:21" ht="16.5" thickBot="1">
      <c r="A44" s="51" t="s">
        <v>265</v>
      </c>
      <c r="C44" s="50"/>
      <c r="E44" s="51" t="s">
        <v>266</v>
      </c>
      <c r="F44" s="52">
        <f>'ANOVA 1 dim - 3 groupes indépts'!AB46</f>
        <v>69</v>
      </c>
      <c r="H44" s="53">
        <f>IF(OR($F$43&lt;=10,$F$43=10,$F$43=12,$F$43=15,$F$43=20,$F$43=24,$F$43=30,$F$43=40,$F$43=60,$F$43=120,$F$43=1000,$F$43&gt;1000),HLOOKUP($F$43,$A$4:$U$39,2),HLOOKUP($F$43,$A$4:$U$39,2)+1)</f>
        <v>2</v>
      </c>
    </row>
    <row r="45" spans="1:21">
      <c r="H45" s="49">
        <f>IF($F$44&lt;=30,VLOOKUP($F$44,$A$4:$U$39,2),IF(OR(OR(OR(OR(OR(OR(30=$F$44,$F$44=40),$F$44=60),$F$44=120),$F$44=120),$F$44=1000),$F$44&gt;1000),VLOOKUP($F$44,$A$4:$U$39,2),VLOOKUP($F$44,$A$4:$U$39,2)+1))</f>
        <v>33</v>
      </c>
    </row>
    <row r="46" spans="1:21">
      <c r="C46" s="50"/>
      <c r="D46" s="50"/>
      <c r="E46" s="50"/>
      <c r="F46" s="54"/>
    </row>
    <row r="47" spans="1:21">
      <c r="C47" s="55" t="s">
        <v>267</v>
      </c>
      <c r="D47" s="10"/>
      <c r="E47" s="10"/>
      <c r="F47" s="56">
        <f>INDEX(A4:U39,$H$45+1+1,$H$44+1+1)</f>
        <v>3.07</v>
      </c>
    </row>
    <row r="49" spans="4:4">
      <c r="D49" s="6" t="s">
        <v>268</v>
      </c>
    </row>
    <row r="50" spans="4:4">
      <c r="D50" s="6" t="s">
        <v>269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4"/>
  <dimension ref="A2:BH157"/>
  <sheetViews>
    <sheetView zoomScale="85" workbookViewId="0">
      <selection activeCell="A4" sqref="A4"/>
    </sheetView>
  </sheetViews>
  <sheetFormatPr baseColWidth="10" defaultColWidth="11.5703125" defaultRowHeight="12.75"/>
  <cols>
    <col min="1" max="4" width="11.5703125" style="103"/>
    <col min="5" max="5" width="2.42578125" style="103" customWidth="1"/>
    <col min="6" max="9" width="10.140625" style="103" hidden="1" customWidth="1"/>
    <col min="10" max="14" width="5.85546875" style="103" hidden="1" customWidth="1"/>
    <col min="15" max="18" width="8" style="103" hidden="1" customWidth="1"/>
    <col min="19" max="19" width="3" style="103" hidden="1" customWidth="1"/>
    <col min="20" max="26" width="5.85546875" style="103" hidden="1" customWidth="1"/>
    <col min="27" max="27" width="7.42578125" style="103" hidden="1" customWidth="1"/>
    <col min="28" max="32" width="5.85546875" style="103" hidden="1" customWidth="1"/>
    <col min="33" max="33" width="6.5703125" style="103" hidden="1" customWidth="1"/>
    <col min="34" max="34" width="14.85546875" style="103" customWidth="1"/>
    <col min="35" max="35" width="7" style="103" customWidth="1"/>
    <col min="36" max="36" width="10.42578125" style="103" customWidth="1"/>
    <col min="37" max="38" width="9.5703125" style="103" customWidth="1"/>
    <col min="39" max="39" width="11.5703125" style="103"/>
    <col min="40" max="40" width="12.42578125" style="103" customWidth="1"/>
    <col min="41" max="41" width="11.5703125" style="103"/>
    <col min="42" max="43" width="13.5703125" style="103" customWidth="1"/>
    <col min="44" max="44" width="14.140625" style="103" customWidth="1"/>
    <col min="45" max="45" width="15" style="103" customWidth="1"/>
    <col min="46" max="46" width="11.5703125" style="103"/>
    <col min="47" max="47" width="8.5703125" style="103" customWidth="1"/>
    <col min="48" max="52" width="11.5703125" style="103"/>
    <col min="53" max="53" width="0" style="103" hidden="1" customWidth="1"/>
    <col min="54" max="55" width="11.5703125" style="103"/>
    <col min="56" max="60" width="7.5703125" style="103" hidden="1" customWidth="1"/>
    <col min="61" max="16384" width="11.5703125" style="103"/>
  </cols>
  <sheetData>
    <row r="2" spans="1:60" ht="15">
      <c r="C2" s="403" t="s">
        <v>766</v>
      </c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3"/>
      <c r="W2" s="403"/>
      <c r="X2" s="403"/>
      <c r="Y2" s="403"/>
      <c r="Z2" s="403"/>
      <c r="AA2" s="403"/>
      <c r="AB2" s="403"/>
      <c r="AC2" s="403"/>
      <c r="AD2" s="403"/>
      <c r="AE2" s="403"/>
      <c r="AF2" s="403"/>
      <c r="AG2" s="403"/>
      <c r="AH2" s="403"/>
      <c r="AI2" s="403"/>
      <c r="AJ2" s="403"/>
      <c r="AK2" s="403"/>
      <c r="AL2" s="403"/>
      <c r="AM2" s="403"/>
      <c r="AN2" s="403"/>
      <c r="AO2" s="403"/>
    </row>
    <row r="3" spans="1:60" ht="18">
      <c r="A3" s="104"/>
      <c r="C3" s="403" t="s">
        <v>629</v>
      </c>
      <c r="D3" s="403"/>
      <c r="E3" s="403"/>
      <c r="F3" s="403"/>
      <c r="G3" s="403"/>
      <c r="H3" s="403"/>
      <c r="I3" s="403"/>
      <c r="J3" s="403"/>
      <c r="K3" s="403"/>
      <c r="L3" s="403"/>
      <c r="M3" s="403"/>
      <c r="N3" s="403"/>
      <c r="O3" s="403"/>
      <c r="P3" s="403"/>
      <c r="Q3" s="403"/>
      <c r="R3" s="403"/>
      <c r="S3" s="403"/>
      <c r="T3" s="403"/>
      <c r="U3" s="403"/>
      <c r="V3" s="403"/>
      <c r="W3" s="403"/>
      <c r="X3" s="403"/>
      <c r="Y3" s="403"/>
      <c r="Z3" s="403"/>
      <c r="AA3" s="403"/>
      <c r="AB3" s="403"/>
      <c r="AC3" s="403"/>
      <c r="AD3" s="403"/>
      <c r="AE3" s="403"/>
      <c r="AF3" s="403"/>
      <c r="AG3" s="403"/>
      <c r="AH3" s="403"/>
      <c r="AI3" s="403"/>
      <c r="AJ3" s="403"/>
      <c r="AK3" s="403"/>
      <c r="AL3" s="403"/>
      <c r="AM3" s="403"/>
      <c r="AN3" s="403"/>
      <c r="AO3" s="403"/>
    </row>
    <row r="4" spans="1:60" ht="18">
      <c r="A4" s="104"/>
      <c r="C4" s="403" t="s">
        <v>631</v>
      </c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03"/>
      <c r="T4" s="403"/>
      <c r="U4" s="403"/>
      <c r="V4" s="403"/>
      <c r="W4" s="403"/>
      <c r="X4" s="403"/>
      <c r="Y4" s="403"/>
      <c r="Z4" s="403"/>
      <c r="AA4" s="403"/>
      <c r="AB4" s="403"/>
      <c r="AC4" s="403"/>
      <c r="AD4" s="403"/>
      <c r="AE4" s="403"/>
      <c r="AF4" s="403"/>
      <c r="AG4" s="403"/>
      <c r="AH4" s="403"/>
      <c r="AI4" s="403"/>
      <c r="AJ4" s="403"/>
      <c r="AK4" s="403"/>
      <c r="AL4" s="403"/>
      <c r="AM4" s="403"/>
      <c r="AN4" s="403"/>
      <c r="AO4" s="403"/>
      <c r="BA4" s="138" t="s">
        <v>804</v>
      </c>
    </row>
    <row r="5" spans="1:60" ht="18">
      <c r="A5" s="104"/>
    </row>
    <row r="6" spans="1:60" ht="15">
      <c r="B6" s="106" t="s">
        <v>294</v>
      </c>
      <c r="BA6" s="173" t="s">
        <v>805</v>
      </c>
    </row>
    <row r="7" spans="1:60" ht="15">
      <c r="B7" s="106" t="s">
        <v>292</v>
      </c>
      <c r="BA7" s="129"/>
    </row>
    <row r="8" spans="1:60" ht="15">
      <c r="B8" s="106" t="s">
        <v>365</v>
      </c>
      <c r="BA8" s="367" t="s">
        <v>400</v>
      </c>
    </row>
    <row r="9" spans="1:60" ht="15">
      <c r="B9" s="106" t="s">
        <v>293</v>
      </c>
      <c r="BA9" s="223"/>
    </row>
    <row r="10" spans="1:60" ht="15">
      <c r="A10" s="217"/>
      <c r="B10" s="217"/>
      <c r="AV10" s="447" t="s">
        <v>359</v>
      </c>
      <c r="AW10" s="448"/>
      <c r="AX10" s="448"/>
      <c r="AY10" s="449"/>
    </row>
    <row r="11" spans="1:60" ht="15">
      <c r="A11" s="108" t="s">
        <v>624</v>
      </c>
      <c r="B11" s="108"/>
      <c r="AH11" s="218"/>
      <c r="AV11" s="450" t="s">
        <v>623</v>
      </c>
      <c r="AW11" s="451"/>
      <c r="AX11" s="451"/>
      <c r="AY11" s="452"/>
    </row>
    <row r="12" spans="1:60" ht="14.25">
      <c r="B12" s="108"/>
      <c r="AH12" s="107" t="str">
        <f>IF(MIN(AK15:AK18)&lt;20,"Conseil : avec un tel effectif, utiliser le test de Kruskal &amp; Wallis plutôt que le test F","  ")</f>
        <v>Conseil : avec un tel effectif, utiliser le test de Kruskal &amp; Wallis plutôt que le test F</v>
      </c>
      <c r="AV12" s="453" t="s">
        <v>361</v>
      </c>
      <c r="AW12" s="454"/>
      <c r="AX12" s="454"/>
      <c r="AY12" s="455"/>
    </row>
    <row r="13" spans="1:60" ht="14.25">
      <c r="A13" s="108" t="s">
        <v>209</v>
      </c>
      <c r="B13" s="108"/>
      <c r="AV13" s="456" t="s">
        <v>360</v>
      </c>
      <c r="AW13" s="457"/>
      <c r="AX13" s="457"/>
      <c r="AY13" s="458"/>
      <c r="BA13" s="131" t="s">
        <v>806</v>
      </c>
    </row>
    <row r="14" spans="1:60">
      <c r="A14" s="103" t="s">
        <v>208</v>
      </c>
      <c r="L14" s="219"/>
      <c r="M14" s="127"/>
      <c r="N14" s="127" t="s">
        <v>270</v>
      </c>
      <c r="O14" s="127"/>
      <c r="P14" s="127"/>
      <c r="Q14" s="191"/>
      <c r="T14" s="219" t="s">
        <v>287</v>
      </c>
      <c r="U14" s="127"/>
      <c r="V14" s="127"/>
      <c r="W14" s="191"/>
      <c r="AI14" s="134" t="s">
        <v>160</v>
      </c>
      <c r="AJ14" s="139" t="s">
        <v>182</v>
      </c>
      <c r="AK14" s="134" t="s">
        <v>161</v>
      </c>
      <c r="AL14" s="139" t="s">
        <v>177</v>
      </c>
      <c r="AM14" s="139" t="s">
        <v>178</v>
      </c>
      <c r="AN14" s="134" t="s">
        <v>179</v>
      </c>
      <c r="AO14" s="134" t="s">
        <v>180</v>
      </c>
      <c r="AP14" s="134" t="s">
        <v>289</v>
      </c>
      <c r="AQ14" s="134" t="s">
        <v>290</v>
      </c>
      <c r="AR14" s="220" t="s">
        <v>295</v>
      </c>
      <c r="AS14" s="220" t="s">
        <v>296</v>
      </c>
      <c r="AT14" s="129"/>
      <c r="AU14" s="129"/>
      <c r="AV14" s="129"/>
      <c r="AW14" s="129"/>
      <c r="AX14" s="129"/>
      <c r="AY14" s="129"/>
      <c r="AZ14" s="129"/>
      <c r="BA14" s="131" t="s">
        <v>807</v>
      </c>
      <c r="BB14" s="129"/>
      <c r="BD14" s="129" t="s">
        <v>194</v>
      </c>
      <c r="BE14" s="129" t="s">
        <v>190</v>
      </c>
      <c r="BF14" s="129" t="s">
        <v>191</v>
      </c>
      <c r="BG14" s="129" t="s">
        <v>192</v>
      </c>
      <c r="BH14" s="129" t="s">
        <v>193</v>
      </c>
    </row>
    <row r="15" spans="1:60" ht="15">
      <c r="K15" s="190" t="s">
        <v>284</v>
      </c>
      <c r="L15" s="127"/>
      <c r="M15" s="127"/>
      <c r="N15" s="191">
        <f>SUM(K17:N151)</f>
        <v>161.85714285714286</v>
      </c>
      <c r="O15" s="127" t="s">
        <v>286</v>
      </c>
      <c r="P15" s="127"/>
      <c r="Q15" s="127"/>
      <c r="R15" s="191">
        <f>SUM(O19:R19)</f>
        <v>56.428571428571459</v>
      </c>
      <c r="X15" s="190" t="s">
        <v>284</v>
      </c>
      <c r="Y15" s="127"/>
      <c r="Z15" s="127"/>
      <c r="AA15" s="191">
        <f>SUM(X17:AA151)</f>
        <v>49</v>
      </c>
      <c r="AB15" s="219" t="s">
        <v>286</v>
      </c>
      <c r="AC15" s="127"/>
      <c r="AD15" s="127"/>
      <c r="AE15" s="191">
        <f>SUM(AB19:AE19)</f>
        <v>0.71428571428571375</v>
      </c>
      <c r="AH15" s="134" t="s">
        <v>164</v>
      </c>
      <c r="AI15" s="221">
        <f>AVERAGE(A17:A151)</f>
        <v>13.857142857142858</v>
      </c>
      <c r="AJ15" s="134">
        <f>MEDIAN(A17:A151)</f>
        <v>14</v>
      </c>
      <c r="AK15" s="134">
        <f>COUNT(A17:A151)</f>
        <v>7</v>
      </c>
      <c r="AL15" s="221">
        <f>STDEV(A17:A151)</f>
        <v>2.0354009783964311</v>
      </c>
      <c r="AM15" s="221">
        <f>VAR(A17:A151)</f>
        <v>4.1428571428571486</v>
      </c>
      <c r="AN15" s="221">
        <f>AL15/SQRT(AK15)</f>
        <v>0.76930925816207252</v>
      </c>
      <c r="AO15" s="221">
        <f>AN15*BD15</f>
        <v>1.7694112937727666</v>
      </c>
      <c r="AP15" s="221">
        <f>AI15-AO15</f>
        <v>12.087731563370092</v>
      </c>
      <c r="AQ15" s="221">
        <f>AI15+AO15</f>
        <v>15.626554150915624</v>
      </c>
      <c r="AR15" s="350" t="s">
        <v>761</v>
      </c>
      <c r="AS15" s="222" t="s">
        <v>298</v>
      </c>
      <c r="AT15" s="223"/>
      <c r="AU15" s="223"/>
      <c r="AV15" s="444" t="s">
        <v>358</v>
      </c>
      <c r="AW15" s="445"/>
      <c r="AX15" s="445"/>
      <c r="AY15" s="446"/>
      <c r="AZ15" s="223"/>
      <c r="BA15" s="131" t="s">
        <v>808</v>
      </c>
      <c r="BB15" s="223"/>
      <c r="BD15" s="103">
        <f>IF(AK15&lt;5,3,IF(AK15&lt;10,2.3,2))</f>
        <v>2.2999999999999998</v>
      </c>
      <c r="BE15" s="103">
        <f>QUARTILE(A17:A151,1)</f>
        <v>12.5</v>
      </c>
      <c r="BF15" s="103">
        <f>QUARTILE(A17:A151,3)</f>
        <v>15</v>
      </c>
      <c r="BG15" s="103">
        <f>AJ15-BE15</f>
        <v>1.5</v>
      </c>
      <c r="BH15" s="103">
        <f>BF15-AJ15</f>
        <v>1</v>
      </c>
    </row>
    <row r="16" spans="1:60">
      <c r="A16" s="133" t="s">
        <v>152</v>
      </c>
      <c r="B16" s="133" t="s">
        <v>153</v>
      </c>
      <c r="C16" s="133" t="s">
        <v>154</v>
      </c>
      <c r="D16" s="133" t="s">
        <v>183</v>
      </c>
      <c r="F16" s="129" t="s">
        <v>155</v>
      </c>
      <c r="G16" s="129" t="s">
        <v>156</v>
      </c>
      <c r="H16" s="129" t="s">
        <v>157</v>
      </c>
      <c r="I16" s="129" t="s">
        <v>184</v>
      </c>
      <c r="N16" s="289"/>
      <c r="T16" s="103" t="s">
        <v>280</v>
      </c>
      <c r="W16" s="103">
        <f>AVERAGE(T17:W151)</f>
        <v>1.5</v>
      </c>
      <c r="AH16" s="134" t="s">
        <v>162</v>
      </c>
      <c r="AI16" s="221">
        <f>AVERAGE(B17:B151)</f>
        <v>12.714285714285714</v>
      </c>
      <c r="AJ16" s="134">
        <f>MEDIAN(B17:B151)</f>
        <v>13</v>
      </c>
      <c r="AK16" s="134">
        <f>COUNT(B17:B151)</f>
        <v>7</v>
      </c>
      <c r="AL16" s="221">
        <f>STDEV(B17:B151)</f>
        <v>1.79947082168487</v>
      </c>
      <c r="AM16" s="221">
        <f>VAR(B17:B151)</f>
        <v>3.2380952380952217</v>
      </c>
      <c r="AN16" s="221">
        <f>AL16/SQRT(AK16)</f>
        <v>0.68013604081360302</v>
      </c>
      <c r="AO16" s="221">
        <f>AN16*BD16</f>
        <v>1.5643128938712869</v>
      </c>
      <c r="AP16" s="221">
        <f>AI16-AO16</f>
        <v>11.149972820414426</v>
      </c>
      <c r="AQ16" s="221">
        <f>AI16+AO16</f>
        <v>14.278598608157001</v>
      </c>
      <c r="AR16" s="221">
        <f>MAX(AM15:AM18)/MIN(AM15:AM18)</f>
        <v>2.1470588235294259</v>
      </c>
      <c r="AS16" s="221">
        <f>Fmax!G12</f>
        <v>10.4</v>
      </c>
      <c r="AT16" s="223"/>
      <c r="AU16" s="223"/>
      <c r="AV16" s="133" t="s">
        <v>152</v>
      </c>
      <c r="AW16" s="133" t="s">
        <v>153</v>
      </c>
      <c r="AX16" s="133" t="s">
        <v>154</v>
      </c>
      <c r="AY16" s="133" t="s">
        <v>183</v>
      </c>
      <c r="AZ16" s="223"/>
      <c r="BB16" s="223"/>
      <c r="BD16" s="103">
        <f>IF(AK16&lt;5,3,IF(AK16&lt;10,2.3,2))</f>
        <v>2.2999999999999998</v>
      </c>
      <c r="BE16" s="103">
        <f>QUARTILE(B17:B151,1)</f>
        <v>11.5</v>
      </c>
      <c r="BF16" s="103">
        <f>QUARTILE(B17:B151,3)</f>
        <v>14</v>
      </c>
      <c r="BG16" s="103">
        <f>AJ16-BE16</f>
        <v>1.5</v>
      </c>
      <c r="BH16" s="103">
        <f>BF16-AJ16</f>
        <v>1</v>
      </c>
    </row>
    <row r="17" spans="1:60">
      <c r="A17" s="140">
        <v>12</v>
      </c>
      <c r="B17" s="140">
        <v>10</v>
      </c>
      <c r="C17" s="140">
        <v>15</v>
      </c>
      <c r="D17" s="140">
        <v>12</v>
      </c>
      <c r="F17" s="103">
        <f>A17^2</f>
        <v>144</v>
      </c>
      <c r="G17" s="103">
        <f>B17^2</f>
        <v>100</v>
      </c>
      <c r="H17" s="103">
        <f>C17^2</f>
        <v>225</v>
      </c>
      <c r="I17" s="103">
        <f>D17^2</f>
        <v>144</v>
      </c>
      <c r="K17" s="103">
        <f t="shared" ref="K17:K37" si="0">IF(A17="","",((A17-$AI$19)^2))</f>
        <v>0.86224489795918413</v>
      </c>
      <c r="L17" s="103">
        <f t="shared" ref="L17:L37" si="1">IF(B17="","",((B17-$AI$19)^2))</f>
        <v>8.5765306122449001</v>
      </c>
      <c r="M17" s="103">
        <f t="shared" ref="M17:M37" si="2">IF(C17="","",((C17-$AI$19)^2))</f>
        <v>4.290816326530611</v>
      </c>
      <c r="N17" s="289">
        <f t="shared" ref="N17:N37" si="3">IF(D17="","",((D17-$AI$19)^2))</f>
        <v>0.86224489795918413</v>
      </c>
      <c r="O17" s="103">
        <f>AVERAGE(A17:A151)</f>
        <v>13.857142857142858</v>
      </c>
      <c r="P17" s="103">
        <f>AVERAGE(B17:B151)</f>
        <v>12.714285714285714</v>
      </c>
      <c r="Q17" s="103">
        <f>AVERAGE(C17:C151)</f>
        <v>14.428571428571429</v>
      </c>
      <c r="R17" s="103">
        <f>AVERAGE(D17:D151)</f>
        <v>10.714285714285714</v>
      </c>
      <c r="T17" s="103">
        <f>IF(A17="","",ABS(A17-$AJ$15))</f>
        <v>2</v>
      </c>
      <c r="U17" s="103">
        <f>IF(B17="","",ABS(B17-$AJ$16))</f>
        <v>3</v>
      </c>
      <c r="V17" s="103">
        <f>IF(C17="","",ABS(C17-$AJ$17))</f>
        <v>0</v>
      </c>
      <c r="W17" s="103">
        <f>IF(D17="","",ABS(D17-$AJ$18))</f>
        <v>2</v>
      </c>
      <c r="X17" s="103">
        <f>IF(A17="","",((T17-$W$16)^2))</f>
        <v>0.25</v>
      </c>
      <c r="Y17" s="103">
        <f>IF(B17="","",((U17-$W$16)^2))</f>
        <v>2.25</v>
      </c>
      <c r="Z17" s="103">
        <f>IF(C17="","",((V17-$W$16)^2))</f>
        <v>2.25</v>
      </c>
      <c r="AA17" s="103">
        <f>IF(D17="","",((W17-$W$16)^2))</f>
        <v>0.25</v>
      </c>
      <c r="AB17" s="103">
        <f>AVERAGE(T17:T151)</f>
        <v>1.5714285714285714</v>
      </c>
      <c r="AC17" s="103">
        <f>AVERAGE(U17:U151)</f>
        <v>1.4285714285714286</v>
      </c>
      <c r="AD17" s="103">
        <f>AVERAGE(V17:V151)</f>
        <v>1.7142857142857142</v>
      </c>
      <c r="AE17" s="103">
        <f>AVERAGE(W17:W151)</f>
        <v>1.2857142857142858</v>
      </c>
      <c r="AH17" s="134" t="s">
        <v>163</v>
      </c>
      <c r="AI17" s="221">
        <f>AVERAGE(C17:C151)</f>
        <v>14.428571428571429</v>
      </c>
      <c r="AJ17" s="134">
        <f>MEDIAN(C17:C151)</f>
        <v>15</v>
      </c>
      <c r="AK17" s="134">
        <f>COUNT(C17:C151)</f>
        <v>7</v>
      </c>
      <c r="AL17" s="221">
        <f>STDEV(C17:C151)</f>
        <v>2.6367367999823119</v>
      </c>
      <c r="AM17" s="221">
        <f>VAR(C17:C151)</f>
        <v>6.9523809523809632</v>
      </c>
      <c r="AN17" s="221">
        <f>AL17/SQRT(AK17)</f>
        <v>0.9965928350693507</v>
      </c>
      <c r="AO17" s="221">
        <f>AN17*BD17</f>
        <v>2.2921635206595066</v>
      </c>
      <c r="AP17" s="221">
        <f>AI17-AO17</f>
        <v>12.136407907911922</v>
      </c>
      <c r="AQ17" s="221">
        <f>AI17+AO17</f>
        <v>16.720734949230934</v>
      </c>
      <c r="AR17" s="223"/>
      <c r="AS17" s="223"/>
      <c r="AT17" s="223"/>
      <c r="AU17" s="223"/>
      <c r="AV17" s="225">
        <f>IF(A17="","",A17-A$157)</f>
        <v>-1.8571428571428577</v>
      </c>
      <c r="AW17" s="225">
        <f>IF(B17="","",B17-B$157)</f>
        <v>-2.7142857142857135</v>
      </c>
      <c r="AX17" s="225">
        <f>IF(C17="","",C17-C$157)</f>
        <v>0.57142857142857117</v>
      </c>
      <c r="AY17" s="225">
        <f>IF(D17="","",D17-D$157)</f>
        <v>1.2857142857142865</v>
      </c>
      <c r="AZ17" s="223"/>
      <c r="BA17" s="131" t="s">
        <v>833</v>
      </c>
      <c r="BB17" s="223"/>
      <c r="BD17" s="103">
        <f>IF(AK17&lt;5,3,IF(AK17&lt;10,2.3,2))</f>
        <v>2.2999999999999998</v>
      </c>
      <c r="BE17" s="103">
        <f>QUARTILE(C17:C151,1)</f>
        <v>13.5</v>
      </c>
      <c r="BF17" s="103">
        <f>QUARTILE(C17:C151,3)</f>
        <v>15.5</v>
      </c>
      <c r="BG17" s="103">
        <f>AJ17-BE17</f>
        <v>1.5</v>
      </c>
      <c r="BH17" s="103">
        <f>BF17-AJ17</f>
        <v>0.5</v>
      </c>
    </row>
    <row r="18" spans="1:60">
      <c r="A18" s="140">
        <v>13</v>
      </c>
      <c r="B18" s="140">
        <v>12</v>
      </c>
      <c r="C18" s="140">
        <v>16</v>
      </c>
      <c r="D18" s="140">
        <v>11</v>
      </c>
      <c r="F18" s="103">
        <f t="shared" ref="F18:F116" si="4">A18^2</f>
        <v>169</v>
      </c>
      <c r="G18" s="103">
        <f t="shared" ref="G18:G116" si="5">B18^2</f>
        <v>144</v>
      </c>
      <c r="H18" s="103">
        <f t="shared" ref="H18:H116" si="6">C18^2</f>
        <v>256</v>
      </c>
      <c r="I18" s="103">
        <f t="shared" ref="I18:I116" si="7">D18^2</f>
        <v>121</v>
      </c>
      <c r="K18" s="103">
        <f t="shared" si="0"/>
        <v>5.1020408163264946E-3</v>
      </c>
      <c r="L18" s="103">
        <f t="shared" si="1"/>
        <v>0.86224489795918413</v>
      </c>
      <c r="M18" s="103">
        <f t="shared" si="2"/>
        <v>9.4336734693877542</v>
      </c>
      <c r="N18" s="289">
        <f t="shared" si="3"/>
        <v>3.719387755102042</v>
      </c>
      <c r="O18" s="228">
        <f>(O17-$AI$19)^2</f>
        <v>0.86224489795918413</v>
      </c>
      <c r="P18" s="228">
        <f>(P17-$AI$19)^2</f>
        <v>4.5918367346939208E-2</v>
      </c>
      <c r="Q18" s="228">
        <f>(Q17-$AI$19)^2</f>
        <v>2.25</v>
      </c>
      <c r="R18" s="228">
        <f>(R17-$AI$19)^2</f>
        <v>4.9030612244898002</v>
      </c>
      <c r="T18" s="103">
        <f t="shared" ref="T18:T96" si="8">IF(A18="","",ABS(A18-$AJ$15))</f>
        <v>1</v>
      </c>
      <c r="U18" s="103">
        <f t="shared" ref="U18:U96" si="9">IF(B18="","",ABS(B18-$AJ$16))</f>
        <v>1</v>
      </c>
      <c r="V18" s="103">
        <f t="shared" ref="V18:V96" si="10">IF(C18="","",ABS(C18-$AJ$17))</f>
        <v>1</v>
      </c>
      <c r="W18" s="103">
        <f t="shared" ref="W18:W96" si="11">IF(D18="","",ABS(D18-$AJ$18))</f>
        <v>1</v>
      </c>
      <c r="X18" s="103">
        <f t="shared" ref="X18:X95" si="12">IF(A18="","",((T18-$W$16)^2))</f>
        <v>0.25</v>
      </c>
      <c r="Y18" s="103">
        <f t="shared" ref="Y18:Y95" si="13">IF(B18="","",((U18-$W$16)^2))</f>
        <v>0.25</v>
      </c>
      <c r="Z18" s="103">
        <f t="shared" ref="Z18:Z95" si="14">IF(C18="","",((V18-$W$16)^2))</f>
        <v>0.25</v>
      </c>
      <c r="AA18" s="103">
        <f t="shared" ref="AA18:AA95" si="15">IF(D18="","",((W18-$W$16)^2))</f>
        <v>0.25</v>
      </c>
      <c r="AB18" s="103">
        <f>(AB17-$W$16)^2</f>
        <v>5.1020408163265259E-3</v>
      </c>
      <c r="AC18" s="103">
        <f>(AC17-$W$16)^2</f>
        <v>5.1020408163265259E-3</v>
      </c>
      <c r="AD18" s="103">
        <f>(AD17-$W$16)^2</f>
        <v>4.5918367346938736E-2</v>
      </c>
      <c r="AE18" s="103">
        <f>(AE17-$W$16)^2</f>
        <v>4.5918367346938736E-2</v>
      </c>
      <c r="AH18" s="134" t="s">
        <v>185</v>
      </c>
      <c r="AI18" s="221">
        <f>AVERAGE(D17:D151)</f>
        <v>10.714285714285714</v>
      </c>
      <c r="AJ18" s="134">
        <f>MEDIAN(D17:D151)</f>
        <v>10</v>
      </c>
      <c r="AK18" s="134">
        <f>COUNT(D17:D151)</f>
        <v>7</v>
      </c>
      <c r="AL18" s="221">
        <f>STDEV(D17:D151)</f>
        <v>1.7994708216848754</v>
      </c>
      <c r="AM18" s="221">
        <f>VAR(D17:D151)</f>
        <v>3.2380952380952408</v>
      </c>
      <c r="AN18" s="221">
        <f>AL18/SQRT(AK18)</f>
        <v>0.68013604081360501</v>
      </c>
      <c r="AO18" s="221">
        <f>AN18*BD18</f>
        <v>1.5643128938712914</v>
      </c>
      <c r="AP18" s="221">
        <f>AI18-AO18</f>
        <v>9.1499728204144226</v>
      </c>
      <c r="AQ18" s="221">
        <f>AI18+AO18</f>
        <v>12.278598608157004</v>
      </c>
      <c r="AR18" s="223"/>
      <c r="AS18" s="223"/>
      <c r="AT18" s="223"/>
      <c r="AU18" s="223"/>
      <c r="AV18" s="226">
        <f t="shared" ref="AV18:AV81" si="16">IF(A18="","",A18-A$157)</f>
        <v>-0.85714285714285765</v>
      </c>
      <c r="AW18" s="226">
        <f t="shared" ref="AW18:AW81" si="17">IF(B18="","",B18-B$157)</f>
        <v>-0.71428571428571352</v>
      </c>
      <c r="AX18" s="226">
        <f t="shared" ref="AX18:AX81" si="18">IF(C18="","",C18-C$157)</f>
        <v>1.5714285714285712</v>
      </c>
      <c r="AY18" s="226">
        <f t="shared" ref="AY18:AY81" si="19">IF(D18="","",D18-D$157)</f>
        <v>0.28571428571428648</v>
      </c>
      <c r="AZ18" s="223"/>
      <c r="BB18" s="223"/>
      <c r="BD18" s="103">
        <f>IF(AK18&lt;5,3,IF(AK18&lt;10,2.3,2))</f>
        <v>2.2999999999999998</v>
      </c>
      <c r="BE18" s="103">
        <f>QUARTILE(D17:D151,1)</f>
        <v>9.5</v>
      </c>
      <c r="BF18" s="103">
        <f>QUARTILE(D17:D151,3)</f>
        <v>11.5</v>
      </c>
      <c r="BG18" s="103">
        <f>AJ18-BE18</f>
        <v>0.5</v>
      </c>
      <c r="BH18" s="103">
        <f>BF18-AJ18</f>
        <v>1.5</v>
      </c>
    </row>
    <row r="19" spans="1:60">
      <c r="A19" s="140">
        <v>14</v>
      </c>
      <c r="B19" s="140">
        <v>13</v>
      </c>
      <c r="C19" s="140">
        <v>10</v>
      </c>
      <c r="D19" s="140">
        <v>10</v>
      </c>
      <c r="F19" s="103">
        <f t="shared" si="4"/>
        <v>196</v>
      </c>
      <c r="G19" s="103">
        <f t="shared" si="5"/>
        <v>169</v>
      </c>
      <c r="H19" s="103">
        <f t="shared" si="6"/>
        <v>100</v>
      </c>
      <c r="I19" s="103">
        <f t="shared" si="7"/>
        <v>100</v>
      </c>
      <c r="K19" s="103">
        <f t="shared" si="0"/>
        <v>1.1479591836734688</v>
      </c>
      <c r="L19" s="103">
        <f t="shared" si="1"/>
        <v>5.1020408163264946E-3</v>
      </c>
      <c r="M19" s="103">
        <f t="shared" si="2"/>
        <v>8.5765306122449001</v>
      </c>
      <c r="N19" s="289">
        <f t="shared" si="3"/>
        <v>8.5765306122449001</v>
      </c>
      <c r="O19" s="103">
        <f>O18*COUNT(A17:A151)</f>
        <v>6.0357142857142891</v>
      </c>
      <c r="P19" s="103">
        <f>P18*COUNT(B17:B151)</f>
        <v>0.32142857142857445</v>
      </c>
      <c r="Q19" s="103">
        <f>Q18*COUNT(C17:C151)</f>
        <v>15.75</v>
      </c>
      <c r="R19" s="103">
        <f>R18*COUNT(D17:D151)</f>
        <v>34.321428571428598</v>
      </c>
      <c r="T19" s="103">
        <f t="shared" si="8"/>
        <v>0</v>
      </c>
      <c r="U19" s="103">
        <f t="shared" si="9"/>
        <v>0</v>
      </c>
      <c r="V19" s="103">
        <f t="shared" si="10"/>
        <v>5</v>
      </c>
      <c r="W19" s="103">
        <f t="shared" si="11"/>
        <v>0</v>
      </c>
      <c r="X19" s="103">
        <f t="shared" si="12"/>
        <v>2.25</v>
      </c>
      <c r="Y19" s="103">
        <f t="shared" si="13"/>
        <v>2.25</v>
      </c>
      <c r="Z19" s="103">
        <f t="shared" si="14"/>
        <v>12.25</v>
      </c>
      <c r="AA19" s="103">
        <f t="shared" si="15"/>
        <v>2.25</v>
      </c>
      <c r="AB19" s="103">
        <f>AB18*(COUNT(T17:T151))</f>
        <v>3.5714285714285685E-2</v>
      </c>
      <c r="AC19" s="103">
        <f>AC18*(COUNT(U17:U151))</f>
        <v>3.5714285714285685E-2</v>
      </c>
      <c r="AD19" s="103">
        <f>AD18*(COUNT(V17:V151))</f>
        <v>0.32142857142857117</v>
      </c>
      <c r="AE19" s="103">
        <f>AE18*(COUNT(W17:W151))</f>
        <v>0.32142857142857117</v>
      </c>
      <c r="AH19" s="152" t="s">
        <v>171</v>
      </c>
      <c r="AI19" s="111">
        <f>AVERAGE(A17:D151)</f>
        <v>12.928571428571429</v>
      </c>
      <c r="AK19" s="152">
        <f>SUM(AK15:AK18)</f>
        <v>28</v>
      </c>
      <c r="AV19" s="226">
        <f t="shared" si="16"/>
        <v>0.14285714285714235</v>
      </c>
      <c r="AW19" s="226">
        <f t="shared" si="17"/>
        <v>0.28571428571428648</v>
      </c>
      <c r="AX19" s="226">
        <f t="shared" si="18"/>
        <v>-4.4285714285714288</v>
      </c>
      <c r="AY19" s="226">
        <f t="shared" si="19"/>
        <v>-0.71428571428571352</v>
      </c>
    </row>
    <row r="20" spans="1:60">
      <c r="A20" s="140">
        <v>15</v>
      </c>
      <c r="B20" s="140">
        <v>14</v>
      </c>
      <c r="C20" s="140">
        <v>18</v>
      </c>
      <c r="D20" s="140">
        <v>9</v>
      </c>
      <c r="F20" s="103">
        <f t="shared" si="4"/>
        <v>225</v>
      </c>
      <c r="G20" s="103">
        <f t="shared" si="5"/>
        <v>196</v>
      </c>
      <c r="H20" s="103">
        <f t="shared" si="6"/>
        <v>324</v>
      </c>
      <c r="I20" s="103">
        <f t="shared" si="7"/>
        <v>81</v>
      </c>
      <c r="K20" s="103">
        <f t="shared" si="0"/>
        <v>4.290816326530611</v>
      </c>
      <c r="L20" s="103">
        <f t="shared" si="1"/>
        <v>1.1479591836734688</v>
      </c>
      <c r="M20" s="103">
        <f t="shared" si="2"/>
        <v>25.719387755102037</v>
      </c>
      <c r="N20" s="289">
        <f t="shared" si="3"/>
        <v>15.433673469387758</v>
      </c>
      <c r="T20" s="103">
        <f t="shared" si="8"/>
        <v>1</v>
      </c>
      <c r="U20" s="103">
        <f t="shared" si="9"/>
        <v>1</v>
      </c>
      <c r="V20" s="103">
        <f t="shared" si="10"/>
        <v>3</v>
      </c>
      <c r="W20" s="103">
        <f t="shared" si="11"/>
        <v>1</v>
      </c>
      <c r="X20" s="103">
        <f t="shared" si="12"/>
        <v>0.25</v>
      </c>
      <c r="Y20" s="103">
        <f t="shared" si="13"/>
        <v>0.25</v>
      </c>
      <c r="Z20" s="103">
        <f t="shared" si="14"/>
        <v>2.25</v>
      </c>
      <c r="AA20" s="103">
        <f t="shared" si="15"/>
        <v>0.25</v>
      </c>
      <c r="AO20" s="223"/>
      <c r="AR20" s="108" t="s">
        <v>300</v>
      </c>
      <c r="AV20" s="226">
        <f t="shared" si="16"/>
        <v>1.1428571428571423</v>
      </c>
      <c r="AW20" s="226">
        <f t="shared" si="17"/>
        <v>1.2857142857142865</v>
      </c>
      <c r="AX20" s="226">
        <f t="shared" si="18"/>
        <v>3.5714285714285712</v>
      </c>
      <c r="AY20" s="226">
        <f t="shared" si="19"/>
        <v>-1.7142857142857135</v>
      </c>
    </row>
    <row r="21" spans="1:60" ht="13.5">
      <c r="A21" s="140">
        <v>17</v>
      </c>
      <c r="B21" s="140">
        <v>15</v>
      </c>
      <c r="C21" s="140">
        <v>15</v>
      </c>
      <c r="D21" s="140">
        <v>10</v>
      </c>
      <c r="F21" s="103">
        <f t="shared" si="4"/>
        <v>289</v>
      </c>
      <c r="G21" s="103">
        <f t="shared" si="5"/>
        <v>225</v>
      </c>
      <c r="H21" s="103">
        <f t="shared" si="6"/>
        <v>225</v>
      </c>
      <c r="I21" s="103">
        <f t="shared" si="7"/>
        <v>100</v>
      </c>
      <c r="K21" s="103">
        <f t="shared" si="0"/>
        <v>16.576530612244895</v>
      </c>
      <c r="L21" s="103">
        <f t="shared" si="1"/>
        <v>4.290816326530611</v>
      </c>
      <c r="M21" s="103">
        <f t="shared" si="2"/>
        <v>4.290816326530611</v>
      </c>
      <c r="N21" s="289">
        <f t="shared" si="3"/>
        <v>8.5765306122449001</v>
      </c>
      <c r="T21" s="103">
        <f t="shared" si="8"/>
        <v>3</v>
      </c>
      <c r="U21" s="103">
        <f t="shared" si="9"/>
        <v>2</v>
      </c>
      <c r="V21" s="103">
        <f t="shared" si="10"/>
        <v>0</v>
      </c>
      <c r="W21" s="103">
        <f t="shared" si="11"/>
        <v>0</v>
      </c>
      <c r="X21" s="103">
        <f t="shared" si="12"/>
        <v>2.25</v>
      </c>
      <c r="Y21" s="103">
        <f t="shared" si="13"/>
        <v>0.25</v>
      </c>
      <c r="Z21" s="103">
        <f t="shared" si="14"/>
        <v>2.25</v>
      </c>
      <c r="AA21" s="103">
        <f t="shared" si="15"/>
        <v>2.25</v>
      </c>
      <c r="AH21" s="129" t="s">
        <v>158</v>
      </c>
      <c r="AI21" s="103">
        <f>(SUM(A17:D151))^2</f>
        <v>131044</v>
      </c>
      <c r="AK21" s="103">
        <f>(AI15-AI$19)^2</f>
        <v>0.86224489795918413</v>
      </c>
      <c r="AR21" s="138" t="s">
        <v>316</v>
      </c>
      <c r="AV21" s="226">
        <f t="shared" si="16"/>
        <v>3.1428571428571423</v>
      </c>
      <c r="AW21" s="226">
        <f t="shared" si="17"/>
        <v>2.2857142857142865</v>
      </c>
      <c r="AX21" s="226">
        <f t="shared" si="18"/>
        <v>0.57142857142857117</v>
      </c>
      <c r="AY21" s="226">
        <f t="shared" si="19"/>
        <v>-0.71428571428571352</v>
      </c>
      <c r="BA21" s="368" t="s">
        <v>809</v>
      </c>
    </row>
    <row r="22" spans="1:60" ht="13.5">
      <c r="A22" s="140">
        <v>11</v>
      </c>
      <c r="B22" s="140">
        <v>11</v>
      </c>
      <c r="C22" s="140">
        <v>15</v>
      </c>
      <c r="D22" s="140">
        <v>14</v>
      </c>
      <c r="F22" s="103">
        <f t="shared" si="4"/>
        <v>121</v>
      </c>
      <c r="G22" s="103">
        <f t="shared" si="5"/>
        <v>121</v>
      </c>
      <c r="H22" s="103">
        <f t="shared" si="6"/>
        <v>225</v>
      </c>
      <c r="I22" s="103">
        <f t="shared" si="7"/>
        <v>196</v>
      </c>
      <c r="K22" s="103">
        <f t="shared" si="0"/>
        <v>3.719387755102042</v>
      </c>
      <c r="L22" s="103">
        <f t="shared" si="1"/>
        <v>3.719387755102042</v>
      </c>
      <c r="M22" s="103">
        <f t="shared" si="2"/>
        <v>4.290816326530611</v>
      </c>
      <c r="N22" s="289">
        <f t="shared" si="3"/>
        <v>1.1479591836734688</v>
      </c>
      <c r="T22" s="103">
        <f t="shared" si="8"/>
        <v>3</v>
      </c>
      <c r="U22" s="103">
        <f t="shared" si="9"/>
        <v>2</v>
      </c>
      <c r="V22" s="103">
        <f t="shared" si="10"/>
        <v>0</v>
      </c>
      <c r="W22" s="103">
        <f t="shared" si="11"/>
        <v>4</v>
      </c>
      <c r="X22" s="103">
        <f t="shared" si="12"/>
        <v>2.25</v>
      </c>
      <c r="Y22" s="103">
        <f t="shared" si="13"/>
        <v>0.25</v>
      </c>
      <c r="Z22" s="103">
        <f t="shared" si="14"/>
        <v>2.25</v>
      </c>
      <c r="AA22" s="103">
        <f t="shared" si="15"/>
        <v>6.25</v>
      </c>
      <c r="AH22" s="129" t="s">
        <v>159</v>
      </c>
      <c r="AI22" s="103">
        <f>(SUM(F17:I151))-(AI21/AK19)</f>
        <v>161.85714285714312</v>
      </c>
      <c r="AK22" s="103">
        <f>(AI16-AI$19)^2</f>
        <v>4.5918367346939208E-2</v>
      </c>
      <c r="AR22" s="103" t="s">
        <v>313</v>
      </c>
      <c r="AV22" s="226">
        <f t="shared" si="16"/>
        <v>-2.8571428571428577</v>
      </c>
      <c r="AW22" s="226">
        <f t="shared" si="17"/>
        <v>-1.7142857142857135</v>
      </c>
      <c r="AX22" s="226">
        <f t="shared" si="18"/>
        <v>0.57142857142857117</v>
      </c>
      <c r="AY22" s="226">
        <f t="shared" si="19"/>
        <v>3.2857142857142865</v>
      </c>
      <c r="BA22" s="369" t="s">
        <v>810</v>
      </c>
    </row>
    <row r="23" spans="1:60" ht="13.5">
      <c r="A23" s="140">
        <v>15</v>
      </c>
      <c r="B23" s="140">
        <v>14</v>
      </c>
      <c r="C23" s="140">
        <v>12</v>
      </c>
      <c r="D23" s="140">
        <v>9</v>
      </c>
      <c r="F23" s="103">
        <f t="shared" si="4"/>
        <v>225</v>
      </c>
      <c r="G23" s="103">
        <f t="shared" si="5"/>
        <v>196</v>
      </c>
      <c r="H23" s="103">
        <f t="shared" si="6"/>
        <v>144</v>
      </c>
      <c r="I23" s="103">
        <f t="shared" si="7"/>
        <v>81</v>
      </c>
      <c r="K23" s="103">
        <f t="shared" si="0"/>
        <v>4.290816326530611</v>
      </c>
      <c r="L23" s="103">
        <f t="shared" si="1"/>
        <v>1.1479591836734688</v>
      </c>
      <c r="M23" s="103">
        <f t="shared" si="2"/>
        <v>0.86224489795918413</v>
      </c>
      <c r="N23" s="289">
        <f t="shared" si="3"/>
        <v>15.433673469387758</v>
      </c>
      <c r="T23" s="103">
        <f t="shared" si="8"/>
        <v>1</v>
      </c>
      <c r="U23" s="103">
        <f t="shared" si="9"/>
        <v>1</v>
      </c>
      <c r="V23" s="103">
        <f t="shared" si="10"/>
        <v>3</v>
      </c>
      <c r="W23" s="103">
        <f t="shared" si="11"/>
        <v>1</v>
      </c>
      <c r="X23" s="103">
        <f t="shared" si="12"/>
        <v>0.25</v>
      </c>
      <c r="Y23" s="103">
        <f t="shared" si="13"/>
        <v>0.25</v>
      </c>
      <c r="Z23" s="103">
        <f t="shared" si="14"/>
        <v>2.25</v>
      </c>
      <c r="AA23" s="103">
        <f t="shared" si="15"/>
        <v>0.25</v>
      </c>
      <c r="AH23" s="129" t="s">
        <v>165</v>
      </c>
      <c r="AI23" s="103">
        <f>SUM(A156:D156)-F156</f>
        <v>56.428571428571558</v>
      </c>
      <c r="AK23" s="103">
        <f>(AI17-AI$19)^2</f>
        <v>2.25</v>
      </c>
      <c r="AR23" s="103" t="s">
        <v>314</v>
      </c>
      <c r="AV23" s="226">
        <f t="shared" si="16"/>
        <v>1.1428571428571423</v>
      </c>
      <c r="AW23" s="226">
        <f t="shared" si="17"/>
        <v>1.2857142857142865</v>
      </c>
      <c r="AX23" s="226">
        <f t="shared" si="18"/>
        <v>-2.4285714285714288</v>
      </c>
      <c r="AY23" s="226">
        <f t="shared" si="19"/>
        <v>-1.7142857142857135</v>
      </c>
      <c r="BA23" s="369" t="s">
        <v>811</v>
      </c>
    </row>
    <row r="24" spans="1:60" ht="13.5">
      <c r="A24" s="140"/>
      <c r="B24" s="140"/>
      <c r="C24" s="140"/>
      <c r="D24" s="140"/>
      <c r="F24" s="103">
        <f t="shared" si="4"/>
        <v>0</v>
      </c>
      <c r="G24" s="103">
        <f t="shared" si="5"/>
        <v>0</v>
      </c>
      <c r="H24" s="103">
        <f t="shared" si="6"/>
        <v>0</v>
      </c>
      <c r="I24" s="103">
        <f t="shared" si="7"/>
        <v>0</v>
      </c>
      <c r="K24" s="103" t="str">
        <f t="shared" si="0"/>
        <v/>
      </c>
      <c r="L24" s="103" t="str">
        <f t="shared" si="1"/>
        <v/>
      </c>
      <c r="M24" s="103" t="str">
        <f t="shared" si="2"/>
        <v/>
      </c>
      <c r="N24" s="289" t="str">
        <f t="shared" si="3"/>
        <v/>
      </c>
      <c r="T24" s="103" t="str">
        <f t="shared" si="8"/>
        <v/>
      </c>
      <c r="U24" s="103" t="str">
        <f t="shared" si="9"/>
        <v/>
      </c>
      <c r="V24" s="103" t="str">
        <f t="shared" si="10"/>
        <v/>
      </c>
      <c r="W24" s="103" t="str">
        <f t="shared" si="11"/>
        <v/>
      </c>
      <c r="X24" s="103" t="str">
        <f t="shared" si="12"/>
        <v/>
      </c>
      <c r="Y24" s="103" t="str">
        <f t="shared" si="13"/>
        <v/>
      </c>
      <c r="Z24" s="103" t="str">
        <f t="shared" si="14"/>
        <v/>
      </c>
      <c r="AA24" s="103" t="str">
        <f t="shared" si="15"/>
        <v/>
      </c>
      <c r="AH24" s="129" t="s">
        <v>166</v>
      </c>
      <c r="AI24" s="103">
        <f>AI22-AI23</f>
        <v>105.42857142857156</v>
      </c>
      <c r="AK24" s="242">
        <f>(AI18-AI$19)^2</f>
        <v>4.9030612244898002</v>
      </c>
      <c r="AR24" s="108" t="s">
        <v>366</v>
      </c>
      <c r="AV24" s="226" t="str">
        <f t="shared" si="16"/>
        <v/>
      </c>
      <c r="AW24" s="226" t="str">
        <f t="shared" si="17"/>
        <v/>
      </c>
      <c r="AX24" s="226" t="str">
        <f t="shared" si="18"/>
        <v/>
      </c>
      <c r="AY24" s="226" t="str">
        <f t="shared" si="19"/>
        <v/>
      </c>
      <c r="BA24" s="369" t="s">
        <v>812</v>
      </c>
    </row>
    <row r="25" spans="1:60" ht="13.5">
      <c r="A25" s="140"/>
      <c r="B25" s="140"/>
      <c r="C25" s="140"/>
      <c r="D25" s="140"/>
      <c r="F25" s="103">
        <f t="shared" si="4"/>
        <v>0</v>
      </c>
      <c r="G25" s="103">
        <f t="shared" si="5"/>
        <v>0</v>
      </c>
      <c r="H25" s="103">
        <f t="shared" si="6"/>
        <v>0</v>
      </c>
      <c r="I25" s="103">
        <f t="shared" si="7"/>
        <v>0</v>
      </c>
      <c r="K25" s="103" t="str">
        <f t="shared" si="0"/>
        <v/>
      </c>
      <c r="L25" s="103" t="str">
        <f t="shared" si="1"/>
        <v/>
      </c>
      <c r="M25" s="103" t="str">
        <f t="shared" si="2"/>
        <v/>
      </c>
      <c r="N25" s="289" t="str">
        <f t="shared" si="3"/>
        <v/>
      </c>
      <c r="T25" s="103" t="str">
        <f t="shared" si="8"/>
        <v/>
      </c>
      <c r="U25" s="103" t="str">
        <f t="shared" si="9"/>
        <v/>
      </c>
      <c r="V25" s="103" t="str">
        <f t="shared" si="10"/>
        <v/>
      </c>
      <c r="W25" s="103" t="str">
        <f t="shared" si="11"/>
        <v/>
      </c>
      <c r="X25" s="103" t="str">
        <f t="shared" si="12"/>
        <v/>
      </c>
      <c r="Y25" s="103" t="str">
        <f t="shared" si="13"/>
        <v/>
      </c>
      <c r="Z25" s="103" t="str">
        <f t="shared" si="14"/>
        <v/>
      </c>
      <c r="AA25" s="103" t="str">
        <f t="shared" si="15"/>
        <v/>
      </c>
      <c r="AK25" s="103">
        <f>SUM(AK21:AK24)</f>
        <v>8.061224489795924</v>
      </c>
      <c r="AV25" s="226" t="str">
        <f t="shared" si="16"/>
        <v/>
      </c>
      <c r="AW25" s="226" t="str">
        <f t="shared" si="17"/>
        <v/>
      </c>
      <c r="AX25" s="226" t="str">
        <f t="shared" si="18"/>
        <v/>
      </c>
      <c r="AY25" s="226" t="str">
        <f t="shared" si="19"/>
        <v/>
      </c>
      <c r="BA25" s="369" t="s">
        <v>813</v>
      </c>
    </row>
    <row r="26" spans="1:60" ht="13.5">
      <c r="A26" s="140"/>
      <c r="B26" s="140"/>
      <c r="C26" s="140"/>
      <c r="D26" s="140"/>
      <c r="F26" s="103">
        <f t="shared" si="4"/>
        <v>0</v>
      </c>
      <c r="G26" s="103">
        <f t="shared" si="5"/>
        <v>0</v>
      </c>
      <c r="H26" s="103">
        <f t="shared" si="6"/>
        <v>0</v>
      </c>
      <c r="I26" s="103">
        <f t="shared" si="7"/>
        <v>0</v>
      </c>
      <c r="K26" s="103" t="str">
        <f t="shared" si="0"/>
        <v/>
      </c>
      <c r="L26" s="103" t="str">
        <f t="shared" si="1"/>
        <v/>
      </c>
      <c r="M26" s="103" t="str">
        <f t="shared" si="2"/>
        <v/>
      </c>
      <c r="N26" s="289" t="str">
        <f t="shared" si="3"/>
        <v/>
      </c>
      <c r="T26" s="103" t="str">
        <f t="shared" si="8"/>
        <v/>
      </c>
      <c r="U26" s="103" t="str">
        <f t="shared" si="9"/>
        <v/>
      </c>
      <c r="V26" s="103" t="str">
        <f t="shared" si="10"/>
        <v/>
      </c>
      <c r="W26" s="103" t="str">
        <f t="shared" si="11"/>
        <v/>
      </c>
      <c r="X26" s="103" t="str">
        <f t="shared" si="12"/>
        <v/>
      </c>
      <c r="Y26" s="103" t="str">
        <f t="shared" si="13"/>
        <v/>
      </c>
      <c r="Z26" s="103" t="str">
        <f t="shared" si="14"/>
        <v/>
      </c>
      <c r="AA26" s="103" t="str">
        <f t="shared" si="15"/>
        <v/>
      </c>
      <c r="AH26" s="129" t="s">
        <v>167</v>
      </c>
      <c r="AI26" s="103">
        <f>AK19-1</f>
        <v>27</v>
      </c>
      <c r="AR26" s="108" t="s">
        <v>301</v>
      </c>
      <c r="AV26" s="226" t="str">
        <f t="shared" si="16"/>
        <v/>
      </c>
      <c r="AW26" s="226" t="str">
        <f t="shared" si="17"/>
        <v/>
      </c>
      <c r="AX26" s="226" t="str">
        <f t="shared" si="18"/>
        <v/>
      </c>
      <c r="AY26" s="226" t="str">
        <f t="shared" si="19"/>
        <v/>
      </c>
      <c r="BA26" s="369" t="s">
        <v>814</v>
      </c>
    </row>
    <row r="27" spans="1:60" ht="13.5">
      <c r="A27" s="140"/>
      <c r="B27" s="140"/>
      <c r="C27" s="140"/>
      <c r="D27" s="140"/>
      <c r="F27" s="103">
        <f t="shared" si="4"/>
        <v>0</v>
      </c>
      <c r="G27" s="103">
        <f t="shared" si="5"/>
        <v>0</v>
      </c>
      <c r="H27" s="103">
        <f t="shared" si="6"/>
        <v>0</v>
      </c>
      <c r="I27" s="103">
        <f t="shared" si="7"/>
        <v>0</v>
      </c>
      <c r="K27" s="103" t="str">
        <f t="shared" si="0"/>
        <v/>
      </c>
      <c r="L27" s="103" t="str">
        <f t="shared" si="1"/>
        <v/>
      </c>
      <c r="M27" s="103" t="str">
        <f t="shared" si="2"/>
        <v/>
      </c>
      <c r="N27" s="289" t="str">
        <f t="shared" si="3"/>
        <v/>
      </c>
      <c r="T27" s="103" t="str">
        <f t="shared" si="8"/>
        <v/>
      </c>
      <c r="U27" s="103" t="str">
        <f t="shared" si="9"/>
        <v/>
      </c>
      <c r="V27" s="103" t="str">
        <f t="shared" si="10"/>
        <v/>
      </c>
      <c r="W27" s="103" t="str">
        <f t="shared" si="11"/>
        <v/>
      </c>
      <c r="X27" s="103" t="str">
        <f t="shared" si="12"/>
        <v/>
      </c>
      <c r="Y27" s="103" t="str">
        <f t="shared" si="13"/>
        <v/>
      </c>
      <c r="Z27" s="103" t="str">
        <f t="shared" si="14"/>
        <v/>
      </c>
      <c r="AA27" s="103" t="str">
        <f t="shared" si="15"/>
        <v/>
      </c>
      <c r="AH27" s="129" t="s">
        <v>168</v>
      </c>
      <c r="AI27" s="103">
        <v>3</v>
      </c>
      <c r="AV27" s="226" t="str">
        <f t="shared" si="16"/>
        <v/>
      </c>
      <c r="AW27" s="226" t="str">
        <f t="shared" si="17"/>
        <v/>
      </c>
      <c r="AX27" s="226" t="str">
        <f t="shared" si="18"/>
        <v/>
      </c>
      <c r="AY27" s="226" t="str">
        <f t="shared" si="19"/>
        <v/>
      </c>
      <c r="BA27" s="369" t="s">
        <v>815</v>
      </c>
    </row>
    <row r="28" spans="1:60" ht="13.5">
      <c r="A28" s="140"/>
      <c r="B28" s="140"/>
      <c r="C28" s="140"/>
      <c r="D28" s="140"/>
      <c r="F28" s="103">
        <f t="shared" si="4"/>
        <v>0</v>
      </c>
      <c r="G28" s="103">
        <f t="shared" si="5"/>
        <v>0</v>
      </c>
      <c r="H28" s="103">
        <f t="shared" si="6"/>
        <v>0</v>
      </c>
      <c r="I28" s="103">
        <f t="shared" si="7"/>
        <v>0</v>
      </c>
      <c r="K28" s="103" t="str">
        <f t="shared" si="0"/>
        <v/>
      </c>
      <c r="L28" s="103" t="str">
        <f t="shared" si="1"/>
        <v/>
      </c>
      <c r="M28" s="103" t="str">
        <f t="shared" si="2"/>
        <v/>
      </c>
      <c r="N28" s="289" t="str">
        <f t="shared" si="3"/>
        <v/>
      </c>
      <c r="T28" s="103" t="str">
        <f t="shared" si="8"/>
        <v/>
      </c>
      <c r="U28" s="103" t="str">
        <f t="shared" si="9"/>
        <v/>
      </c>
      <c r="V28" s="103" t="str">
        <f t="shared" si="10"/>
        <v/>
      </c>
      <c r="W28" s="103" t="str">
        <f t="shared" si="11"/>
        <v/>
      </c>
      <c r="X28" s="103" t="str">
        <f t="shared" si="12"/>
        <v/>
      </c>
      <c r="Y28" s="103" t="str">
        <f t="shared" si="13"/>
        <v/>
      </c>
      <c r="Z28" s="103" t="str">
        <f t="shared" si="14"/>
        <v/>
      </c>
      <c r="AA28" s="103" t="str">
        <f t="shared" si="15"/>
        <v/>
      </c>
      <c r="AH28" s="129" t="s">
        <v>169</v>
      </c>
      <c r="AI28" s="103">
        <f>AI26-AI27</f>
        <v>24</v>
      </c>
      <c r="AV28" s="226" t="str">
        <f t="shared" si="16"/>
        <v/>
      </c>
      <c r="AW28" s="226" t="str">
        <f t="shared" si="17"/>
        <v/>
      </c>
      <c r="AX28" s="226" t="str">
        <f t="shared" si="18"/>
        <v/>
      </c>
      <c r="AY28" s="226" t="str">
        <f t="shared" si="19"/>
        <v/>
      </c>
      <c r="BA28" s="369" t="s">
        <v>816</v>
      </c>
    </row>
    <row r="29" spans="1:60" ht="13.5">
      <c r="A29" s="140"/>
      <c r="B29" s="140"/>
      <c r="C29" s="140"/>
      <c r="D29" s="140"/>
      <c r="F29" s="103">
        <f t="shared" si="4"/>
        <v>0</v>
      </c>
      <c r="G29" s="103">
        <f t="shared" si="5"/>
        <v>0</v>
      </c>
      <c r="H29" s="103">
        <f t="shared" si="6"/>
        <v>0</v>
      </c>
      <c r="I29" s="103">
        <f t="shared" si="7"/>
        <v>0</v>
      </c>
      <c r="K29" s="103" t="str">
        <f t="shared" si="0"/>
        <v/>
      </c>
      <c r="L29" s="103" t="str">
        <f t="shared" si="1"/>
        <v/>
      </c>
      <c r="M29" s="103" t="str">
        <f t="shared" si="2"/>
        <v/>
      </c>
      <c r="N29" s="289" t="str">
        <f t="shared" si="3"/>
        <v/>
      </c>
      <c r="T29" s="103" t="str">
        <f t="shared" si="8"/>
        <v/>
      </c>
      <c r="U29" s="103" t="str">
        <f t="shared" si="9"/>
        <v/>
      </c>
      <c r="V29" s="103" t="str">
        <f t="shared" si="10"/>
        <v/>
      </c>
      <c r="W29" s="103" t="str">
        <f t="shared" si="11"/>
        <v/>
      </c>
      <c r="X29" s="103" t="str">
        <f t="shared" si="12"/>
        <v/>
      </c>
      <c r="Y29" s="103" t="str">
        <f t="shared" si="13"/>
        <v/>
      </c>
      <c r="Z29" s="103" t="str">
        <f t="shared" si="14"/>
        <v/>
      </c>
      <c r="AA29" s="103" t="str">
        <f t="shared" si="15"/>
        <v/>
      </c>
      <c r="AV29" s="226" t="str">
        <f t="shared" si="16"/>
        <v/>
      </c>
      <c r="AW29" s="226" t="str">
        <f t="shared" si="17"/>
        <v/>
      </c>
      <c r="AX29" s="226" t="str">
        <f t="shared" si="18"/>
        <v/>
      </c>
      <c r="AY29" s="226" t="str">
        <f t="shared" si="19"/>
        <v/>
      </c>
      <c r="BA29" s="369" t="s">
        <v>817</v>
      </c>
    </row>
    <row r="30" spans="1:60" ht="13.5">
      <c r="A30" s="140"/>
      <c r="B30" s="140"/>
      <c r="C30" s="140"/>
      <c r="D30" s="140"/>
      <c r="F30" s="103">
        <f t="shared" si="4"/>
        <v>0</v>
      </c>
      <c r="G30" s="103">
        <f t="shared" si="5"/>
        <v>0</v>
      </c>
      <c r="H30" s="103">
        <f t="shared" si="6"/>
        <v>0</v>
      </c>
      <c r="I30" s="103">
        <f t="shared" si="7"/>
        <v>0</v>
      </c>
      <c r="K30" s="103" t="str">
        <f t="shared" si="0"/>
        <v/>
      </c>
      <c r="L30" s="103" t="str">
        <f t="shared" si="1"/>
        <v/>
      </c>
      <c r="M30" s="103" t="str">
        <f t="shared" si="2"/>
        <v/>
      </c>
      <c r="N30" s="289" t="str">
        <f t="shared" si="3"/>
        <v/>
      </c>
      <c r="T30" s="103" t="str">
        <f t="shared" si="8"/>
        <v/>
      </c>
      <c r="U30" s="103" t="str">
        <f t="shared" si="9"/>
        <v/>
      </c>
      <c r="V30" s="103" t="str">
        <f t="shared" si="10"/>
        <v/>
      </c>
      <c r="W30" s="103" t="str">
        <f t="shared" si="11"/>
        <v/>
      </c>
      <c r="X30" s="103" t="str">
        <f t="shared" si="12"/>
        <v/>
      </c>
      <c r="Y30" s="103" t="str">
        <f t="shared" si="13"/>
        <v/>
      </c>
      <c r="Z30" s="103" t="str">
        <f t="shared" si="14"/>
        <v/>
      </c>
      <c r="AA30" s="103" t="str">
        <f t="shared" si="15"/>
        <v/>
      </c>
      <c r="AH30" s="129" t="s">
        <v>172</v>
      </c>
      <c r="AI30" s="103">
        <f>AI23/AI27</f>
        <v>18.809523809523853</v>
      </c>
      <c r="AV30" s="226" t="str">
        <f t="shared" si="16"/>
        <v/>
      </c>
      <c r="AW30" s="226" t="str">
        <f t="shared" si="17"/>
        <v/>
      </c>
      <c r="AX30" s="226" t="str">
        <f t="shared" si="18"/>
        <v/>
      </c>
      <c r="AY30" s="226" t="str">
        <f t="shared" si="19"/>
        <v/>
      </c>
      <c r="BA30" s="369" t="s">
        <v>818</v>
      </c>
    </row>
    <row r="31" spans="1:60" ht="13.5">
      <c r="A31" s="140"/>
      <c r="B31" s="140"/>
      <c r="C31" s="140"/>
      <c r="D31" s="140"/>
      <c r="F31" s="103">
        <f t="shared" si="4"/>
        <v>0</v>
      </c>
      <c r="G31" s="103">
        <f t="shared" si="5"/>
        <v>0</v>
      </c>
      <c r="H31" s="103">
        <f t="shared" si="6"/>
        <v>0</v>
      </c>
      <c r="I31" s="103">
        <f t="shared" si="7"/>
        <v>0</v>
      </c>
      <c r="K31" s="103" t="str">
        <f t="shared" si="0"/>
        <v/>
      </c>
      <c r="L31" s="103" t="str">
        <f t="shared" si="1"/>
        <v/>
      </c>
      <c r="M31" s="103" t="str">
        <f t="shared" si="2"/>
        <v/>
      </c>
      <c r="N31" s="289" t="str">
        <f t="shared" si="3"/>
        <v/>
      </c>
      <c r="T31" s="103" t="str">
        <f t="shared" si="8"/>
        <v/>
      </c>
      <c r="U31" s="103" t="str">
        <f t="shared" si="9"/>
        <v/>
      </c>
      <c r="V31" s="103" t="str">
        <f t="shared" si="10"/>
        <v/>
      </c>
      <c r="W31" s="103" t="str">
        <f t="shared" si="11"/>
        <v/>
      </c>
      <c r="X31" s="103" t="str">
        <f t="shared" si="12"/>
        <v/>
      </c>
      <c r="Y31" s="103" t="str">
        <f t="shared" si="13"/>
        <v/>
      </c>
      <c r="Z31" s="103" t="str">
        <f t="shared" si="14"/>
        <v/>
      </c>
      <c r="AA31" s="103" t="str">
        <f t="shared" si="15"/>
        <v/>
      </c>
      <c r="AH31" s="129" t="s">
        <v>170</v>
      </c>
      <c r="AI31" s="103">
        <f>AI24/AI28</f>
        <v>4.3928571428571486</v>
      </c>
      <c r="AV31" s="226" t="str">
        <f t="shared" si="16"/>
        <v/>
      </c>
      <c r="AW31" s="226" t="str">
        <f t="shared" si="17"/>
        <v/>
      </c>
      <c r="AX31" s="226" t="str">
        <f t="shared" si="18"/>
        <v/>
      </c>
      <c r="AY31" s="226" t="str">
        <f t="shared" si="19"/>
        <v/>
      </c>
      <c r="BA31" s="370" t="s">
        <v>819</v>
      </c>
    </row>
    <row r="32" spans="1:60" ht="13.5">
      <c r="A32" s="140"/>
      <c r="B32" s="140"/>
      <c r="C32" s="140"/>
      <c r="D32" s="140"/>
      <c r="F32" s="103">
        <f t="shared" si="4"/>
        <v>0</v>
      </c>
      <c r="G32" s="103">
        <f t="shared" si="5"/>
        <v>0</v>
      </c>
      <c r="H32" s="103">
        <f t="shared" si="6"/>
        <v>0</v>
      </c>
      <c r="I32" s="103">
        <f t="shared" si="7"/>
        <v>0</v>
      </c>
      <c r="K32" s="103" t="str">
        <f t="shared" si="0"/>
        <v/>
      </c>
      <c r="L32" s="103" t="str">
        <f t="shared" si="1"/>
        <v/>
      </c>
      <c r="M32" s="103" t="str">
        <f t="shared" si="2"/>
        <v/>
      </c>
      <c r="N32" s="289" t="str">
        <f t="shared" si="3"/>
        <v/>
      </c>
      <c r="T32" s="103" t="str">
        <f t="shared" si="8"/>
        <v/>
      </c>
      <c r="U32" s="103" t="str">
        <f t="shared" si="9"/>
        <v/>
      </c>
      <c r="V32" s="103" t="str">
        <f t="shared" si="10"/>
        <v/>
      </c>
      <c r="W32" s="103" t="str">
        <f t="shared" si="11"/>
        <v/>
      </c>
      <c r="X32" s="103" t="str">
        <f t="shared" si="12"/>
        <v/>
      </c>
      <c r="Y32" s="103" t="str">
        <f t="shared" si="13"/>
        <v/>
      </c>
      <c r="Z32" s="103" t="str">
        <f t="shared" si="14"/>
        <v/>
      </c>
      <c r="AA32" s="103" t="str">
        <f t="shared" si="15"/>
        <v/>
      </c>
      <c r="AH32" s="129" t="s">
        <v>173</v>
      </c>
      <c r="AI32" s="228">
        <f>AI30/AI31</f>
        <v>4.2818428184281885</v>
      </c>
      <c r="AV32" s="226" t="str">
        <f t="shared" si="16"/>
        <v/>
      </c>
      <c r="AW32" s="226" t="str">
        <f t="shared" si="17"/>
        <v/>
      </c>
      <c r="AX32" s="226" t="str">
        <f t="shared" si="18"/>
        <v/>
      </c>
      <c r="AY32" s="226" t="str">
        <f t="shared" si="19"/>
        <v/>
      </c>
      <c r="BA32" s="369" t="s">
        <v>820</v>
      </c>
    </row>
    <row r="33" spans="1:53" ht="13.5">
      <c r="A33" s="140"/>
      <c r="B33" s="140"/>
      <c r="C33" s="140"/>
      <c r="D33" s="140"/>
      <c r="F33" s="103">
        <f t="shared" si="4"/>
        <v>0</v>
      </c>
      <c r="G33" s="103">
        <f t="shared" si="5"/>
        <v>0</v>
      </c>
      <c r="H33" s="103">
        <f t="shared" si="6"/>
        <v>0</v>
      </c>
      <c r="I33" s="103">
        <f t="shared" si="7"/>
        <v>0</v>
      </c>
      <c r="K33" s="103" t="str">
        <f t="shared" si="0"/>
        <v/>
      </c>
      <c r="L33" s="103" t="str">
        <f t="shared" si="1"/>
        <v/>
      </c>
      <c r="M33" s="103" t="str">
        <f t="shared" si="2"/>
        <v/>
      </c>
      <c r="N33" s="289" t="str">
        <f t="shared" si="3"/>
        <v/>
      </c>
      <c r="T33" s="103" t="str">
        <f t="shared" si="8"/>
        <v/>
      </c>
      <c r="U33" s="103" t="str">
        <f t="shared" si="9"/>
        <v/>
      </c>
      <c r="V33" s="103" t="str">
        <f t="shared" si="10"/>
        <v/>
      </c>
      <c r="W33" s="103" t="str">
        <f t="shared" si="11"/>
        <v/>
      </c>
      <c r="X33" s="103" t="str">
        <f t="shared" si="12"/>
        <v/>
      </c>
      <c r="Y33" s="103" t="str">
        <f t="shared" si="13"/>
        <v/>
      </c>
      <c r="Z33" s="103" t="str">
        <f t="shared" si="14"/>
        <v/>
      </c>
      <c r="AA33" s="103" t="str">
        <f t="shared" si="15"/>
        <v/>
      </c>
      <c r="AV33" s="226" t="str">
        <f t="shared" si="16"/>
        <v/>
      </c>
      <c r="AW33" s="226" t="str">
        <f t="shared" si="17"/>
        <v/>
      </c>
      <c r="AX33" s="226" t="str">
        <f t="shared" si="18"/>
        <v/>
      </c>
      <c r="AY33" s="226" t="str">
        <f t="shared" si="19"/>
        <v/>
      </c>
      <c r="BA33" s="369" t="s">
        <v>821</v>
      </c>
    </row>
    <row r="34" spans="1:53" ht="13.5">
      <c r="A34" s="140"/>
      <c r="B34" s="140"/>
      <c r="C34" s="140"/>
      <c r="D34" s="140"/>
      <c r="F34" s="103">
        <f t="shared" si="4"/>
        <v>0</v>
      </c>
      <c r="G34" s="103">
        <f t="shared" si="5"/>
        <v>0</v>
      </c>
      <c r="H34" s="103">
        <f t="shared" si="6"/>
        <v>0</v>
      </c>
      <c r="I34" s="103">
        <f t="shared" si="7"/>
        <v>0</v>
      </c>
      <c r="K34" s="103" t="str">
        <f t="shared" si="0"/>
        <v/>
      </c>
      <c r="L34" s="103" t="str">
        <f t="shared" si="1"/>
        <v/>
      </c>
      <c r="M34" s="103" t="str">
        <f t="shared" si="2"/>
        <v/>
      </c>
      <c r="N34" s="289" t="str">
        <f t="shared" si="3"/>
        <v/>
      </c>
      <c r="T34" s="103" t="str">
        <f t="shared" si="8"/>
        <v/>
      </c>
      <c r="U34" s="103" t="str">
        <f t="shared" si="9"/>
        <v/>
      </c>
      <c r="V34" s="103" t="str">
        <f t="shared" si="10"/>
        <v/>
      </c>
      <c r="W34" s="103" t="str">
        <f t="shared" si="11"/>
        <v/>
      </c>
      <c r="X34" s="103" t="str">
        <f t="shared" si="12"/>
        <v/>
      </c>
      <c r="Y34" s="103" t="str">
        <f t="shared" si="13"/>
        <v/>
      </c>
      <c r="Z34" s="103" t="str">
        <f t="shared" si="14"/>
        <v/>
      </c>
      <c r="AA34" s="103" t="str">
        <f t="shared" si="15"/>
        <v/>
      </c>
      <c r="AH34" s="129" t="s">
        <v>174</v>
      </c>
      <c r="AI34" s="103">
        <f>SQRT((AK25/4)/AI31)</f>
        <v>0.67732479166424986</v>
      </c>
      <c r="AV34" s="226" t="str">
        <f t="shared" si="16"/>
        <v/>
      </c>
      <c r="AW34" s="226" t="str">
        <f t="shared" si="17"/>
        <v/>
      </c>
      <c r="AX34" s="226" t="str">
        <f t="shared" si="18"/>
        <v/>
      </c>
      <c r="AY34" s="226" t="str">
        <f t="shared" si="19"/>
        <v/>
      </c>
      <c r="BA34" s="369" t="s">
        <v>822</v>
      </c>
    </row>
    <row r="35" spans="1:53" ht="13.5">
      <c r="A35" s="140"/>
      <c r="B35" s="140"/>
      <c r="C35" s="140"/>
      <c r="D35" s="140"/>
      <c r="F35" s="103">
        <f t="shared" si="4"/>
        <v>0</v>
      </c>
      <c r="G35" s="103">
        <f t="shared" si="5"/>
        <v>0</v>
      </c>
      <c r="H35" s="103">
        <f t="shared" si="6"/>
        <v>0</v>
      </c>
      <c r="I35" s="103">
        <f t="shared" si="7"/>
        <v>0</v>
      </c>
      <c r="K35" s="103" t="str">
        <f t="shared" si="0"/>
        <v/>
      </c>
      <c r="L35" s="103" t="str">
        <f t="shared" si="1"/>
        <v/>
      </c>
      <c r="M35" s="103" t="str">
        <f t="shared" si="2"/>
        <v/>
      </c>
      <c r="N35" s="289" t="str">
        <f t="shared" si="3"/>
        <v/>
      </c>
      <c r="T35" s="103" t="str">
        <f t="shared" si="8"/>
        <v/>
      </c>
      <c r="U35" s="103" t="str">
        <f t="shared" si="9"/>
        <v/>
      </c>
      <c r="V35" s="103" t="str">
        <f t="shared" si="10"/>
        <v/>
      </c>
      <c r="W35" s="103" t="str">
        <f t="shared" si="11"/>
        <v/>
      </c>
      <c r="X35" s="103" t="str">
        <f t="shared" si="12"/>
        <v/>
      </c>
      <c r="Y35" s="103" t="str">
        <f t="shared" si="13"/>
        <v/>
      </c>
      <c r="Z35" s="103" t="str">
        <f t="shared" si="14"/>
        <v/>
      </c>
      <c r="AA35" s="103" t="str">
        <f t="shared" si="15"/>
        <v/>
      </c>
      <c r="AH35" s="129" t="s">
        <v>175</v>
      </c>
      <c r="AI35" s="103">
        <f>AI34*SQRT(AVERAGE(AK15:AK18))</f>
        <v>1.7920329555622398</v>
      </c>
      <c r="AV35" s="226" t="str">
        <f t="shared" si="16"/>
        <v/>
      </c>
      <c r="AW35" s="226" t="str">
        <f t="shared" si="17"/>
        <v/>
      </c>
      <c r="AX35" s="226" t="str">
        <f t="shared" si="18"/>
        <v/>
      </c>
      <c r="AY35" s="226" t="str">
        <f t="shared" si="19"/>
        <v/>
      </c>
      <c r="BA35" s="370" t="s">
        <v>819</v>
      </c>
    </row>
    <row r="36" spans="1:53" ht="13.5">
      <c r="A36" s="140"/>
      <c r="B36" s="140"/>
      <c r="C36" s="140"/>
      <c r="D36" s="140"/>
      <c r="F36" s="103">
        <f t="shared" si="4"/>
        <v>0</v>
      </c>
      <c r="G36" s="103">
        <f t="shared" si="5"/>
        <v>0</v>
      </c>
      <c r="H36" s="103">
        <f t="shared" si="6"/>
        <v>0</v>
      </c>
      <c r="I36" s="103">
        <f t="shared" si="7"/>
        <v>0</v>
      </c>
      <c r="K36" s="103" t="str">
        <f t="shared" si="0"/>
        <v/>
      </c>
      <c r="L36" s="103" t="str">
        <f t="shared" si="1"/>
        <v/>
      </c>
      <c r="M36" s="103" t="str">
        <f t="shared" si="2"/>
        <v/>
      </c>
      <c r="N36" s="289" t="str">
        <f t="shared" si="3"/>
        <v/>
      </c>
      <c r="T36" s="103" t="str">
        <f t="shared" si="8"/>
        <v/>
      </c>
      <c r="U36" s="103" t="str">
        <f t="shared" si="9"/>
        <v/>
      </c>
      <c r="V36" s="103" t="str">
        <f t="shared" si="10"/>
        <v/>
      </c>
      <c r="W36" s="103" t="str">
        <f t="shared" si="11"/>
        <v/>
      </c>
      <c r="X36" s="103" t="str">
        <f t="shared" si="12"/>
        <v/>
      </c>
      <c r="Y36" s="103" t="str">
        <f t="shared" si="13"/>
        <v/>
      </c>
      <c r="Z36" s="103" t="str">
        <f t="shared" si="14"/>
        <v/>
      </c>
      <c r="AA36" s="103" t="str">
        <f t="shared" si="15"/>
        <v/>
      </c>
      <c r="AV36" s="226" t="str">
        <f t="shared" si="16"/>
        <v/>
      </c>
      <c r="AW36" s="226" t="str">
        <f t="shared" si="17"/>
        <v/>
      </c>
      <c r="AX36" s="226" t="str">
        <f t="shared" si="18"/>
        <v/>
      </c>
      <c r="AY36" s="226" t="str">
        <f t="shared" si="19"/>
        <v/>
      </c>
      <c r="BA36" s="369" t="s">
        <v>820</v>
      </c>
    </row>
    <row r="37" spans="1:53" ht="13.5">
      <c r="A37" s="140"/>
      <c r="B37" s="140"/>
      <c r="C37" s="140"/>
      <c r="D37" s="140"/>
      <c r="F37" s="103">
        <f t="shared" si="4"/>
        <v>0</v>
      </c>
      <c r="G37" s="103">
        <f t="shared" si="5"/>
        <v>0</v>
      </c>
      <c r="H37" s="103">
        <f t="shared" si="6"/>
        <v>0</v>
      </c>
      <c r="I37" s="103">
        <f t="shared" si="7"/>
        <v>0</v>
      </c>
      <c r="K37" s="103" t="str">
        <f t="shared" si="0"/>
        <v/>
      </c>
      <c r="L37" s="103" t="str">
        <f t="shared" si="1"/>
        <v/>
      </c>
      <c r="M37" s="103" t="str">
        <f t="shared" si="2"/>
        <v/>
      </c>
      <c r="N37" s="289" t="str">
        <f t="shared" si="3"/>
        <v/>
      </c>
      <c r="T37" s="103" t="str">
        <f t="shared" si="8"/>
        <v/>
      </c>
      <c r="U37" s="103" t="str">
        <f t="shared" si="9"/>
        <v/>
      </c>
      <c r="V37" s="103" t="str">
        <f t="shared" si="10"/>
        <v/>
      </c>
      <c r="W37" s="103" t="str">
        <f t="shared" si="11"/>
        <v/>
      </c>
      <c r="X37" s="103" t="str">
        <f t="shared" si="12"/>
        <v/>
      </c>
      <c r="Y37" s="103" t="str">
        <f t="shared" si="13"/>
        <v/>
      </c>
      <c r="Z37" s="103" t="str">
        <f t="shared" si="14"/>
        <v/>
      </c>
      <c r="AA37" s="103" t="str">
        <f t="shared" si="15"/>
        <v/>
      </c>
      <c r="AV37" s="226" t="str">
        <f t="shared" si="16"/>
        <v/>
      </c>
      <c r="AW37" s="226" t="str">
        <f t="shared" si="17"/>
        <v/>
      </c>
      <c r="AX37" s="226" t="str">
        <f t="shared" si="18"/>
        <v/>
      </c>
      <c r="AY37" s="226" t="str">
        <f t="shared" si="19"/>
        <v/>
      </c>
      <c r="BA37" s="369" t="s">
        <v>823</v>
      </c>
    </row>
    <row r="38" spans="1:53" ht="13.5">
      <c r="A38" s="140"/>
      <c r="B38" s="140"/>
      <c r="C38" s="140"/>
      <c r="D38" s="140"/>
      <c r="E38" s="229"/>
      <c r="F38" s="103">
        <f t="shared" ref="F38:F57" si="20">A38^2</f>
        <v>0</v>
      </c>
      <c r="G38" s="103">
        <f t="shared" ref="G38:G57" si="21">B38^2</f>
        <v>0</v>
      </c>
      <c r="H38" s="103">
        <f t="shared" ref="H38:H57" si="22">C38^2</f>
        <v>0</v>
      </c>
      <c r="I38" s="103">
        <f t="shared" ref="I38:I57" si="23">D38^2</f>
        <v>0</v>
      </c>
      <c r="K38" s="103" t="str">
        <f t="shared" ref="K38:K116" si="24">IF(A38="","",((A38-$AI$19)^2))</f>
        <v/>
      </c>
      <c r="L38" s="103" t="str">
        <f t="shared" ref="L38:L116" si="25">IF(B38="","",((B38-$AI$19)^2))</f>
        <v/>
      </c>
      <c r="M38" s="103" t="str">
        <f t="shared" ref="M38:M116" si="26">IF(C38="","",((C38-$AI$19)^2))</f>
        <v/>
      </c>
      <c r="N38" s="289" t="str">
        <f t="shared" ref="N38:N116" si="27">IF(D38="","",((D38-$AI$19)^2))</f>
        <v/>
      </c>
      <c r="T38" s="103" t="str">
        <f t="shared" si="8"/>
        <v/>
      </c>
      <c r="U38" s="103" t="str">
        <f t="shared" si="9"/>
        <v/>
      </c>
      <c r="V38" s="103" t="str">
        <f t="shared" si="10"/>
        <v/>
      </c>
      <c r="W38" s="103" t="str">
        <f t="shared" si="11"/>
        <v/>
      </c>
      <c r="X38" s="103" t="str">
        <f t="shared" si="12"/>
        <v/>
      </c>
      <c r="Y38" s="103" t="str">
        <f t="shared" si="13"/>
        <v/>
      </c>
      <c r="Z38" s="103" t="str">
        <f t="shared" si="14"/>
        <v/>
      </c>
      <c r="AA38" s="103" t="str">
        <f t="shared" si="15"/>
        <v/>
      </c>
      <c r="AH38" s="255" t="s">
        <v>318</v>
      </c>
      <c r="AI38" s="256"/>
      <c r="AJ38" s="256"/>
      <c r="AK38" s="256"/>
      <c r="AL38" s="256"/>
      <c r="AM38" s="256"/>
      <c r="AN38" s="257"/>
      <c r="AV38" s="226" t="str">
        <f t="shared" si="16"/>
        <v/>
      </c>
      <c r="AW38" s="226" t="str">
        <f t="shared" si="17"/>
        <v/>
      </c>
      <c r="AX38" s="226" t="str">
        <f t="shared" si="18"/>
        <v/>
      </c>
      <c r="AY38" s="226" t="str">
        <f t="shared" si="19"/>
        <v/>
      </c>
      <c r="BA38" s="369" t="s">
        <v>824</v>
      </c>
    </row>
    <row r="39" spans="1:53" ht="13.5">
      <c r="A39" s="140"/>
      <c r="B39" s="140"/>
      <c r="C39" s="140"/>
      <c r="D39" s="140"/>
      <c r="E39" s="230"/>
      <c r="F39" s="103">
        <f t="shared" si="20"/>
        <v>0</v>
      </c>
      <c r="G39" s="103">
        <f t="shared" si="21"/>
        <v>0</v>
      </c>
      <c r="H39" s="103">
        <f t="shared" si="22"/>
        <v>0</v>
      </c>
      <c r="I39" s="103">
        <f t="shared" si="23"/>
        <v>0</v>
      </c>
      <c r="K39" s="103" t="str">
        <f t="shared" si="24"/>
        <v/>
      </c>
      <c r="L39" s="103" t="str">
        <f t="shared" si="25"/>
        <v/>
      </c>
      <c r="M39" s="103" t="str">
        <f t="shared" si="26"/>
        <v/>
      </c>
      <c r="N39" s="289" t="str">
        <f t="shared" si="27"/>
        <v/>
      </c>
      <c r="T39" s="103" t="str">
        <f t="shared" si="8"/>
        <v/>
      </c>
      <c r="U39" s="103" t="str">
        <f t="shared" si="9"/>
        <v/>
      </c>
      <c r="V39" s="103" t="str">
        <f t="shared" si="10"/>
        <v/>
      </c>
      <c r="W39" s="103" t="str">
        <f t="shared" si="11"/>
        <v/>
      </c>
      <c r="X39" s="103" t="str">
        <f t="shared" si="12"/>
        <v/>
      </c>
      <c r="Y39" s="103" t="str">
        <f t="shared" si="13"/>
        <v/>
      </c>
      <c r="Z39" s="103" t="str">
        <f t="shared" si="14"/>
        <v/>
      </c>
      <c r="AA39" s="103" t="str">
        <f t="shared" si="15"/>
        <v/>
      </c>
      <c r="AH39" s="231"/>
      <c r="AI39" s="231"/>
      <c r="AJ39" s="231"/>
      <c r="AK39" s="231"/>
      <c r="AL39" s="231"/>
      <c r="AM39" s="231"/>
      <c r="AN39" s="232"/>
      <c r="AV39" s="226" t="str">
        <f t="shared" si="16"/>
        <v/>
      </c>
      <c r="AW39" s="226" t="str">
        <f t="shared" si="17"/>
        <v/>
      </c>
      <c r="AX39" s="226" t="str">
        <f t="shared" si="18"/>
        <v/>
      </c>
      <c r="AY39" s="226" t="str">
        <f t="shared" si="19"/>
        <v/>
      </c>
      <c r="BA39" s="369" t="s">
        <v>820</v>
      </c>
    </row>
    <row r="40" spans="1:53" ht="13.5">
      <c r="A40" s="140"/>
      <c r="B40" s="140"/>
      <c r="C40" s="140"/>
      <c r="D40" s="140"/>
      <c r="E40" s="230"/>
      <c r="F40" s="103">
        <f t="shared" si="20"/>
        <v>0</v>
      </c>
      <c r="G40" s="103">
        <f t="shared" si="21"/>
        <v>0</v>
      </c>
      <c r="H40" s="103">
        <f t="shared" si="22"/>
        <v>0</v>
      </c>
      <c r="I40" s="103">
        <f t="shared" si="23"/>
        <v>0</v>
      </c>
      <c r="K40" s="103" t="str">
        <f t="shared" si="24"/>
        <v/>
      </c>
      <c r="L40" s="103" t="str">
        <f t="shared" si="25"/>
        <v/>
      </c>
      <c r="M40" s="103" t="str">
        <f t="shared" si="26"/>
        <v/>
      </c>
      <c r="N40" s="289" t="str">
        <f t="shared" si="27"/>
        <v/>
      </c>
      <c r="T40" s="103" t="str">
        <f t="shared" si="8"/>
        <v/>
      </c>
      <c r="U40" s="103" t="str">
        <f t="shared" si="9"/>
        <v/>
      </c>
      <c r="V40" s="103" t="str">
        <f t="shared" si="10"/>
        <v/>
      </c>
      <c r="W40" s="103" t="str">
        <f t="shared" si="11"/>
        <v/>
      </c>
      <c r="X40" s="103" t="str">
        <f t="shared" si="12"/>
        <v/>
      </c>
      <c r="Y40" s="103" t="str">
        <f t="shared" si="13"/>
        <v/>
      </c>
      <c r="Z40" s="103" t="str">
        <f t="shared" si="14"/>
        <v/>
      </c>
      <c r="AA40" s="103" t="str">
        <f t="shared" si="15"/>
        <v/>
      </c>
      <c r="AH40" s="233" t="s">
        <v>272</v>
      </c>
      <c r="AI40" s="234" t="s">
        <v>206</v>
      </c>
      <c r="AJ40" s="234" t="s">
        <v>273</v>
      </c>
      <c r="AK40" s="234" t="s">
        <v>274</v>
      </c>
      <c r="AL40" s="234" t="s">
        <v>275</v>
      </c>
      <c r="AM40" s="235" t="s">
        <v>279</v>
      </c>
      <c r="AN40" s="234" t="s">
        <v>317</v>
      </c>
      <c r="AV40" s="226" t="str">
        <f t="shared" si="16"/>
        <v/>
      </c>
      <c r="AW40" s="226" t="str">
        <f t="shared" si="17"/>
        <v/>
      </c>
      <c r="AX40" s="226" t="str">
        <f t="shared" si="18"/>
        <v/>
      </c>
      <c r="AY40" s="226" t="str">
        <f t="shared" si="19"/>
        <v/>
      </c>
      <c r="BA40" s="369" t="s">
        <v>825</v>
      </c>
    </row>
    <row r="41" spans="1:53" ht="13.5">
      <c r="A41" s="140"/>
      <c r="B41" s="140"/>
      <c r="C41" s="140"/>
      <c r="D41" s="140"/>
      <c r="E41" s="230"/>
      <c r="F41" s="103">
        <f t="shared" si="20"/>
        <v>0</v>
      </c>
      <c r="G41" s="103">
        <f t="shared" si="21"/>
        <v>0</v>
      </c>
      <c r="H41" s="103">
        <f t="shared" si="22"/>
        <v>0</v>
      </c>
      <c r="I41" s="103">
        <f t="shared" si="23"/>
        <v>0</v>
      </c>
      <c r="K41" s="103" t="str">
        <f t="shared" si="24"/>
        <v/>
      </c>
      <c r="L41" s="103" t="str">
        <f t="shared" si="25"/>
        <v/>
      </c>
      <c r="M41" s="103" t="str">
        <f t="shared" si="26"/>
        <v/>
      </c>
      <c r="N41" s="289" t="str">
        <f t="shared" si="27"/>
        <v/>
      </c>
      <c r="T41" s="103" t="str">
        <f t="shared" si="8"/>
        <v/>
      </c>
      <c r="U41" s="103" t="str">
        <f t="shared" si="9"/>
        <v/>
      </c>
      <c r="V41" s="103" t="str">
        <f t="shared" si="10"/>
        <v/>
      </c>
      <c r="W41" s="103" t="str">
        <f t="shared" si="11"/>
        <v/>
      </c>
      <c r="X41" s="103" t="str">
        <f t="shared" si="12"/>
        <v/>
      </c>
      <c r="Y41" s="103" t="str">
        <f t="shared" si="13"/>
        <v/>
      </c>
      <c r="Z41" s="103" t="str">
        <f t="shared" si="14"/>
        <v/>
      </c>
      <c r="AA41" s="103" t="str">
        <f t="shared" si="15"/>
        <v/>
      </c>
      <c r="AH41" s="233" t="s">
        <v>276</v>
      </c>
      <c r="AI41" s="234">
        <v>3</v>
      </c>
      <c r="AJ41" s="237">
        <f>AE15</f>
        <v>0.71428571428571375</v>
      </c>
      <c r="AK41" s="237">
        <f>AJ41/AI41</f>
        <v>0.23809523809523792</v>
      </c>
      <c r="AL41" s="238">
        <f>AK41/AK42</f>
        <v>0.1183431952662721</v>
      </c>
      <c r="AM41" s="239">
        <f>FINV(0.05,AI41,AI42)</f>
        <v>3.0087865704473615</v>
      </c>
      <c r="AN41" s="305">
        <f>FDIST(AL41,AI41,AI42)</f>
        <v>0.9484481846661772</v>
      </c>
      <c r="AV41" s="226" t="str">
        <f t="shared" si="16"/>
        <v/>
      </c>
      <c r="AW41" s="226" t="str">
        <f t="shared" si="17"/>
        <v/>
      </c>
      <c r="AX41" s="226" t="str">
        <f t="shared" si="18"/>
        <v/>
      </c>
      <c r="AY41" s="226" t="str">
        <f t="shared" si="19"/>
        <v/>
      </c>
      <c r="BA41" s="369" t="s">
        <v>826</v>
      </c>
    </row>
    <row r="42" spans="1:53" ht="13.5">
      <c r="A42" s="140"/>
      <c r="B42" s="140"/>
      <c r="C42" s="140"/>
      <c r="D42" s="140"/>
      <c r="E42" s="230"/>
      <c r="F42" s="103">
        <f t="shared" si="20"/>
        <v>0</v>
      </c>
      <c r="G42" s="103">
        <f t="shared" si="21"/>
        <v>0</v>
      </c>
      <c r="H42" s="103">
        <f t="shared" si="22"/>
        <v>0</v>
      </c>
      <c r="I42" s="103">
        <f t="shared" si="23"/>
        <v>0</v>
      </c>
      <c r="K42" s="103" t="str">
        <f t="shared" si="24"/>
        <v/>
      </c>
      <c r="L42" s="103" t="str">
        <f t="shared" si="25"/>
        <v/>
      </c>
      <c r="M42" s="103" t="str">
        <f t="shared" si="26"/>
        <v/>
      </c>
      <c r="N42" s="289" t="str">
        <f t="shared" si="27"/>
        <v/>
      </c>
      <c r="T42" s="103" t="str">
        <f t="shared" si="8"/>
        <v/>
      </c>
      <c r="U42" s="103" t="str">
        <f t="shared" si="9"/>
        <v/>
      </c>
      <c r="V42" s="103" t="str">
        <f t="shared" si="10"/>
        <v/>
      </c>
      <c r="W42" s="103" t="str">
        <f t="shared" si="11"/>
        <v/>
      </c>
      <c r="X42" s="103" t="str">
        <f t="shared" si="12"/>
        <v/>
      </c>
      <c r="Y42" s="103" t="str">
        <f t="shared" si="13"/>
        <v/>
      </c>
      <c r="Z42" s="103" t="str">
        <f t="shared" si="14"/>
        <v/>
      </c>
      <c r="AA42" s="103" t="str">
        <f t="shared" si="15"/>
        <v/>
      </c>
      <c r="AH42" s="233" t="s">
        <v>277</v>
      </c>
      <c r="AI42" s="234">
        <f>AI43-AI41</f>
        <v>24</v>
      </c>
      <c r="AJ42" s="237">
        <f>AJ43-AJ41</f>
        <v>48.285714285714285</v>
      </c>
      <c r="AK42" s="237">
        <f>AJ42/AI42</f>
        <v>2.0119047619047619</v>
      </c>
      <c r="AL42" s="234"/>
      <c r="AM42" s="231"/>
      <c r="AN42" s="232"/>
      <c r="AV42" s="226" t="str">
        <f t="shared" si="16"/>
        <v/>
      </c>
      <c r="AW42" s="226" t="str">
        <f t="shared" si="17"/>
        <v/>
      </c>
      <c r="AX42" s="226" t="str">
        <f t="shared" si="18"/>
        <v/>
      </c>
      <c r="AY42" s="226" t="str">
        <f t="shared" si="19"/>
        <v/>
      </c>
      <c r="BA42" s="369" t="s">
        <v>827</v>
      </c>
    </row>
    <row r="43" spans="1:53" ht="13.5">
      <c r="A43" s="140"/>
      <c r="B43" s="140"/>
      <c r="C43" s="140"/>
      <c r="D43" s="140"/>
      <c r="E43" s="230"/>
      <c r="F43" s="103">
        <f t="shared" si="20"/>
        <v>0</v>
      </c>
      <c r="G43" s="103">
        <f t="shared" si="21"/>
        <v>0</v>
      </c>
      <c r="H43" s="103">
        <f t="shared" si="22"/>
        <v>0</v>
      </c>
      <c r="I43" s="103">
        <f t="shared" si="23"/>
        <v>0</v>
      </c>
      <c r="K43" s="103" t="str">
        <f t="shared" si="24"/>
        <v/>
      </c>
      <c r="L43" s="103" t="str">
        <f t="shared" si="25"/>
        <v/>
      </c>
      <c r="M43" s="103" t="str">
        <f t="shared" si="26"/>
        <v/>
      </c>
      <c r="N43" s="289" t="str">
        <f t="shared" si="27"/>
        <v/>
      </c>
      <c r="T43" s="103" t="str">
        <f t="shared" si="8"/>
        <v/>
      </c>
      <c r="U43" s="103" t="str">
        <f t="shared" si="9"/>
        <v/>
      </c>
      <c r="V43" s="103" t="str">
        <f t="shared" si="10"/>
        <v/>
      </c>
      <c r="W43" s="103" t="str">
        <f t="shared" si="11"/>
        <v/>
      </c>
      <c r="X43" s="103" t="str">
        <f t="shared" si="12"/>
        <v/>
      </c>
      <c r="Y43" s="103" t="str">
        <f t="shared" si="13"/>
        <v/>
      </c>
      <c r="Z43" s="103" t="str">
        <f t="shared" si="14"/>
        <v/>
      </c>
      <c r="AA43" s="103" t="str">
        <f t="shared" si="15"/>
        <v/>
      </c>
      <c r="AH43" s="233" t="s">
        <v>278</v>
      </c>
      <c r="AI43" s="234">
        <f>(COUNT(A17:D151))-1</f>
        <v>27</v>
      </c>
      <c r="AJ43" s="237">
        <f>AA15</f>
        <v>49</v>
      </c>
      <c r="AK43" s="234"/>
      <c r="AL43" s="234"/>
      <c r="AM43" s="231"/>
      <c r="AN43" s="232"/>
      <c r="AV43" s="226" t="str">
        <f t="shared" si="16"/>
        <v/>
      </c>
      <c r="AW43" s="226" t="str">
        <f t="shared" si="17"/>
        <v/>
      </c>
      <c r="AX43" s="226" t="str">
        <f t="shared" si="18"/>
        <v/>
      </c>
      <c r="AY43" s="226" t="str">
        <f t="shared" si="19"/>
        <v/>
      </c>
      <c r="BA43" s="369" t="s">
        <v>828</v>
      </c>
    </row>
    <row r="44" spans="1:53" ht="13.5">
      <c r="A44" s="140"/>
      <c r="B44" s="140"/>
      <c r="C44" s="140"/>
      <c r="D44" s="140"/>
      <c r="E44" s="230"/>
      <c r="F44" s="103">
        <f t="shared" si="20"/>
        <v>0</v>
      </c>
      <c r="G44" s="103">
        <f t="shared" si="21"/>
        <v>0</v>
      </c>
      <c r="H44" s="103">
        <f t="shared" si="22"/>
        <v>0</v>
      </c>
      <c r="I44" s="103">
        <f t="shared" si="23"/>
        <v>0</v>
      </c>
      <c r="K44" s="103" t="str">
        <f t="shared" si="24"/>
        <v/>
      </c>
      <c r="L44" s="103" t="str">
        <f t="shared" si="25"/>
        <v/>
      </c>
      <c r="M44" s="103" t="str">
        <f t="shared" si="26"/>
        <v/>
      </c>
      <c r="N44" s="289" t="str">
        <f t="shared" si="27"/>
        <v/>
      </c>
      <c r="T44" s="103" t="str">
        <f t="shared" si="8"/>
        <v/>
      </c>
      <c r="U44" s="103" t="str">
        <f t="shared" si="9"/>
        <v/>
      </c>
      <c r="V44" s="103" t="str">
        <f t="shared" si="10"/>
        <v/>
      </c>
      <c r="W44" s="103" t="str">
        <f t="shared" si="11"/>
        <v/>
      </c>
      <c r="X44" s="103" t="str">
        <f t="shared" si="12"/>
        <v/>
      </c>
      <c r="Y44" s="103" t="str">
        <f t="shared" si="13"/>
        <v/>
      </c>
      <c r="Z44" s="103" t="str">
        <f t="shared" si="14"/>
        <v/>
      </c>
      <c r="AA44" s="103" t="str">
        <f t="shared" si="15"/>
        <v/>
      </c>
      <c r="AH44" s="231"/>
      <c r="AI44" s="231"/>
      <c r="AJ44" s="231"/>
      <c r="AK44" s="231"/>
      <c r="AL44" s="231"/>
      <c r="AM44" s="231"/>
      <c r="AN44" s="232"/>
      <c r="AV44" s="226" t="str">
        <f t="shared" si="16"/>
        <v/>
      </c>
      <c r="AW44" s="226" t="str">
        <f t="shared" si="17"/>
        <v/>
      </c>
      <c r="AX44" s="226" t="str">
        <f t="shared" si="18"/>
        <v/>
      </c>
      <c r="AY44" s="226" t="str">
        <f t="shared" si="19"/>
        <v/>
      </c>
      <c r="BA44" s="369" t="s">
        <v>829</v>
      </c>
    </row>
    <row r="45" spans="1:53" ht="13.5">
      <c r="A45" s="140"/>
      <c r="B45" s="140"/>
      <c r="C45" s="140"/>
      <c r="D45" s="140"/>
      <c r="E45" s="230"/>
      <c r="F45" s="103">
        <f t="shared" si="20"/>
        <v>0</v>
      </c>
      <c r="G45" s="103">
        <f t="shared" si="21"/>
        <v>0</v>
      </c>
      <c r="H45" s="103">
        <f t="shared" si="22"/>
        <v>0</v>
      </c>
      <c r="I45" s="103">
        <f t="shared" si="23"/>
        <v>0</v>
      </c>
      <c r="K45" s="103" t="str">
        <f t="shared" si="24"/>
        <v/>
      </c>
      <c r="L45" s="103" t="str">
        <f t="shared" si="25"/>
        <v/>
      </c>
      <c r="M45" s="103" t="str">
        <f t="shared" si="26"/>
        <v/>
      </c>
      <c r="N45" s="289" t="str">
        <f t="shared" si="27"/>
        <v/>
      </c>
      <c r="T45" s="103" t="str">
        <f t="shared" si="8"/>
        <v/>
      </c>
      <c r="U45" s="103" t="str">
        <f t="shared" si="9"/>
        <v/>
      </c>
      <c r="V45" s="103" t="str">
        <f t="shared" si="10"/>
        <v/>
      </c>
      <c r="W45" s="103" t="str">
        <f t="shared" si="11"/>
        <v/>
      </c>
      <c r="X45" s="103" t="str">
        <f t="shared" si="12"/>
        <v/>
      </c>
      <c r="Y45" s="103" t="str">
        <f t="shared" si="13"/>
        <v/>
      </c>
      <c r="Z45" s="103" t="str">
        <f t="shared" si="14"/>
        <v/>
      </c>
      <c r="AA45" s="103" t="str">
        <f t="shared" si="15"/>
        <v/>
      </c>
      <c r="AH45" s="258" t="str">
        <f>IF(AL41&gt;AM41,"L'hétérogénéité entre les variances est significative à 5%","L'hétérogénéité entre les variances n'est pas significative à 5%")</f>
        <v>L'hétérogénéité entre les variances n'est pas significative à 5%</v>
      </c>
      <c r="AI45" s="259"/>
      <c r="AJ45" s="259"/>
      <c r="AK45" s="259"/>
      <c r="AL45" s="259"/>
      <c r="AM45" s="259"/>
      <c r="AN45" s="260"/>
      <c r="AV45" s="226" t="str">
        <f t="shared" si="16"/>
        <v/>
      </c>
      <c r="AW45" s="226" t="str">
        <f t="shared" si="17"/>
        <v/>
      </c>
      <c r="AX45" s="226" t="str">
        <f t="shared" si="18"/>
        <v/>
      </c>
      <c r="AY45" s="226" t="str">
        <f t="shared" si="19"/>
        <v/>
      </c>
      <c r="BA45" s="369" t="s">
        <v>830</v>
      </c>
    </row>
    <row r="46" spans="1:53" ht="13.5">
      <c r="A46" s="140"/>
      <c r="B46" s="140"/>
      <c r="C46" s="140"/>
      <c r="D46" s="140"/>
      <c r="E46" s="241"/>
      <c r="F46" s="103">
        <f t="shared" si="20"/>
        <v>0</v>
      </c>
      <c r="G46" s="103">
        <f t="shared" si="21"/>
        <v>0</v>
      </c>
      <c r="H46" s="103">
        <f t="shared" si="22"/>
        <v>0</v>
      </c>
      <c r="I46" s="103">
        <f t="shared" si="23"/>
        <v>0</v>
      </c>
      <c r="K46" s="103" t="str">
        <f t="shared" si="24"/>
        <v/>
      </c>
      <c r="L46" s="103" t="str">
        <f t="shared" si="25"/>
        <v/>
      </c>
      <c r="M46" s="103" t="str">
        <f t="shared" si="26"/>
        <v/>
      </c>
      <c r="N46" s="289" t="str">
        <f t="shared" si="27"/>
        <v/>
      </c>
      <c r="T46" s="103" t="str">
        <f t="shared" si="8"/>
        <v/>
      </c>
      <c r="U46" s="103" t="str">
        <f t="shared" si="9"/>
        <v/>
      </c>
      <c r="V46" s="103" t="str">
        <f t="shared" si="10"/>
        <v/>
      </c>
      <c r="W46" s="103" t="str">
        <f t="shared" si="11"/>
        <v/>
      </c>
      <c r="X46" s="103" t="str">
        <f t="shared" si="12"/>
        <v/>
      </c>
      <c r="Y46" s="103" t="str">
        <f t="shared" si="13"/>
        <v/>
      </c>
      <c r="Z46" s="103" t="str">
        <f t="shared" si="14"/>
        <v/>
      </c>
      <c r="AA46" s="103" t="str">
        <f t="shared" si="15"/>
        <v/>
      </c>
      <c r="AH46" s="261" t="str">
        <f>IF(AL41&gt;AM41,"L'ANOVA n'est donc pas possible","L'ANOVA est donc possible")</f>
        <v>L'ANOVA est donc possible</v>
      </c>
      <c r="AI46" s="262"/>
      <c r="AJ46" s="262"/>
      <c r="AK46" s="262"/>
      <c r="AL46" s="262"/>
      <c r="AM46" s="262"/>
      <c r="AN46" s="263"/>
      <c r="AV46" s="226" t="str">
        <f t="shared" si="16"/>
        <v/>
      </c>
      <c r="AW46" s="226" t="str">
        <f t="shared" si="17"/>
        <v/>
      </c>
      <c r="AX46" s="226" t="str">
        <f t="shared" si="18"/>
        <v/>
      </c>
      <c r="AY46" s="226" t="str">
        <f t="shared" si="19"/>
        <v/>
      </c>
      <c r="BA46" s="369" t="s">
        <v>831</v>
      </c>
    </row>
    <row r="47" spans="1:53" ht="13.5">
      <c r="A47" s="140"/>
      <c r="B47" s="140"/>
      <c r="C47" s="140"/>
      <c r="D47" s="140"/>
      <c r="F47" s="103">
        <f t="shared" si="20"/>
        <v>0</v>
      </c>
      <c r="G47" s="103">
        <f t="shared" si="21"/>
        <v>0</v>
      </c>
      <c r="H47" s="103">
        <f t="shared" si="22"/>
        <v>0</v>
      </c>
      <c r="I47" s="103">
        <f t="shared" si="23"/>
        <v>0</v>
      </c>
      <c r="K47" s="103" t="str">
        <f t="shared" si="24"/>
        <v/>
      </c>
      <c r="L47" s="103" t="str">
        <f t="shared" si="25"/>
        <v/>
      </c>
      <c r="M47" s="103" t="str">
        <f t="shared" si="26"/>
        <v/>
      </c>
      <c r="N47" s="289" t="str">
        <f t="shared" si="27"/>
        <v/>
      </c>
      <c r="T47" s="103" t="str">
        <f t="shared" si="8"/>
        <v/>
      </c>
      <c r="U47" s="103" t="str">
        <f t="shared" si="9"/>
        <v/>
      </c>
      <c r="V47" s="103" t="str">
        <f t="shared" si="10"/>
        <v/>
      </c>
      <c r="W47" s="103" t="str">
        <f t="shared" si="11"/>
        <v/>
      </c>
      <c r="X47" s="103" t="str">
        <f t="shared" si="12"/>
        <v/>
      </c>
      <c r="Y47" s="103" t="str">
        <f t="shared" si="13"/>
        <v/>
      </c>
      <c r="Z47" s="103" t="str">
        <f t="shared" si="14"/>
        <v/>
      </c>
      <c r="AA47" s="103" t="str">
        <f t="shared" si="15"/>
        <v/>
      </c>
      <c r="AH47" s="218"/>
      <c r="AV47" s="226" t="str">
        <f t="shared" si="16"/>
        <v/>
      </c>
      <c r="AW47" s="226" t="str">
        <f t="shared" si="17"/>
        <v/>
      </c>
      <c r="AX47" s="226" t="str">
        <f t="shared" si="18"/>
        <v/>
      </c>
      <c r="AY47" s="226" t="str">
        <f t="shared" si="19"/>
        <v/>
      </c>
      <c r="BA47" s="369" t="s">
        <v>832</v>
      </c>
    </row>
    <row r="48" spans="1:53">
      <c r="A48" s="140"/>
      <c r="B48" s="140"/>
      <c r="C48" s="140"/>
      <c r="D48" s="140"/>
      <c r="E48" s="297"/>
      <c r="F48" s="103">
        <f t="shared" si="20"/>
        <v>0</v>
      </c>
      <c r="G48" s="103">
        <f t="shared" si="21"/>
        <v>0</v>
      </c>
      <c r="H48" s="103">
        <f t="shared" si="22"/>
        <v>0</v>
      </c>
      <c r="I48" s="103">
        <f t="shared" si="23"/>
        <v>0</v>
      </c>
      <c r="K48" s="103" t="str">
        <f t="shared" si="24"/>
        <v/>
      </c>
      <c r="L48" s="103" t="str">
        <f t="shared" si="25"/>
        <v/>
      </c>
      <c r="M48" s="103" t="str">
        <f t="shared" si="26"/>
        <v/>
      </c>
      <c r="N48" s="289" t="str">
        <f t="shared" si="27"/>
        <v/>
      </c>
      <c r="T48" s="103" t="str">
        <f t="shared" si="8"/>
        <v/>
      </c>
      <c r="U48" s="103" t="str">
        <f t="shared" si="9"/>
        <v/>
      </c>
      <c r="V48" s="103" t="str">
        <f t="shared" si="10"/>
        <v/>
      </c>
      <c r="W48" s="103" t="str">
        <f t="shared" si="11"/>
        <v/>
      </c>
      <c r="X48" s="103" t="str">
        <f t="shared" si="12"/>
        <v/>
      </c>
      <c r="Y48" s="103" t="str">
        <f t="shared" si="13"/>
        <v/>
      </c>
      <c r="Z48" s="103" t="str">
        <f t="shared" si="14"/>
        <v/>
      </c>
      <c r="AA48" s="103" t="str">
        <f t="shared" si="15"/>
        <v/>
      </c>
      <c r="AH48" s="265" t="str">
        <f>IF(AL41&gt;AM41,"Les résultats ci-dessous ne sont pas valides","ANALYSE DE VARIANCE")</f>
        <v>ANALYSE DE VARIANCE</v>
      </c>
      <c r="AI48" s="266"/>
      <c r="AJ48" s="266"/>
      <c r="AK48" s="266"/>
      <c r="AL48" s="266"/>
      <c r="AM48" s="266"/>
      <c r="AN48" s="267"/>
      <c r="AV48" s="226" t="str">
        <f t="shared" si="16"/>
        <v/>
      </c>
      <c r="AW48" s="226" t="str">
        <f t="shared" si="17"/>
        <v/>
      </c>
      <c r="AX48" s="226" t="str">
        <f t="shared" si="18"/>
        <v/>
      </c>
      <c r="AY48" s="226" t="str">
        <f t="shared" si="19"/>
        <v/>
      </c>
    </row>
    <row r="49" spans="1:51">
      <c r="A49" s="140"/>
      <c r="B49" s="140"/>
      <c r="C49" s="140"/>
      <c r="D49" s="140"/>
      <c r="E49" s="298"/>
      <c r="F49" s="103">
        <f t="shared" si="20"/>
        <v>0</v>
      </c>
      <c r="G49" s="103">
        <f t="shared" si="21"/>
        <v>0</v>
      </c>
      <c r="H49" s="103">
        <f t="shared" si="22"/>
        <v>0</v>
      </c>
      <c r="I49" s="103">
        <f t="shared" si="23"/>
        <v>0</v>
      </c>
      <c r="K49" s="103" t="str">
        <f t="shared" si="24"/>
        <v/>
      </c>
      <c r="L49" s="103" t="str">
        <f t="shared" si="25"/>
        <v/>
      </c>
      <c r="M49" s="103" t="str">
        <f t="shared" si="26"/>
        <v/>
      </c>
      <c r="N49" s="289" t="str">
        <f t="shared" si="27"/>
        <v/>
      </c>
      <c r="T49" s="103" t="str">
        <f t="shared" si="8"/>
        <v/>
      </c>
      <c r="U49" s="103" t="str">
        <f t="shared" si="9"/>
        <v/>
      </c>
      <c r="V49" s="103" t="str">
        <f t="shared" si="10"/>
        <v/>
      </c>
      <c r="W49" s="103" t="str">
        <f t="shared" si="11"/>
        <v/>
      </c>
      <c r="X49" s="103" t="str">
        <f t="shared" si="12"/>
        <v/>
      </c>
      <c r="Y49" s="103" t="str">
        <f t="shared" si="13"/>
        <v/>
      </c>
      <c r="Z49" s="103" t="str">
        <f t="shared" si="14"/>
        <v/>
      </c>
      <c r="AA49" s="103" t="str">
        <f t="shared" si="15"/>
        <v/>
      </c>
      <c r="AH49" s="243"/>
      <c r="AI49" s="243"/>
      <c r="AJ49" s="243"/>
      <c r="AK49" s="243"/>
      <c r="AL49" s="243"/>
      <c r="AM49" s="243"/>
      <c r="AN49" s="244"/>
      <c r="AV49" s="226" t="str">
        <f t="shared" si="16"/>
        <v/>
      </c>
      <c r="AW49" s="226" t="str">
        <f t="shared" si="17"/>
        <v/>
      </c>
      <c r="AX49" s="226" t="str">
        <f t="shared" si="18"/>
        <v/>
      </c>
      <c r="AY49" s="226" t="str">
        <f t="shared" si="19"/>
        <v/>
      </c>
    </row>
    <row r="50" spans="1:51">
      <c r="A50" s="140"/>
      <c r="B50" s="140"/>
      <c r="C50" s="140"/>
      <c r="D50" s="140"/>
      <c r="E50" s="298"/>
      <c r="F50" s="103">
        <f t="shared" si="20"/>
        <v>0</v>
      </c>
      <c r="G50" s="103">
        <f t="shared" si="21"/>
        <v>0</v>
      </c>
      <c r="H50" s="103">
        <f t="shared" si="22"/>
        <v>0</v>
      </c>
      <c r="I50" s="103">
        <f t="shared" si="23"/>
        <v>0</v>
      </c>
      <c r="K50" s="103" t="str">
        <f t="shared" si="24"/>
        <v/>
      </c>
      <c r="L50" s="103" t="str">
        <f t="shared" si="25"/>
        <v/>
      </c>
      <c r="M50" s="103" t="str">
        <f t="shared" si="26"/>
        <v/>
      </c>
      <c r="N50" s="289" t="str">
        <f t="shared" si="27"/>
        <v/>
      </c>
      <c r="T50" s="103" t="str">
        <f t="shared" si="8"/>
        <v/>
      </c>
      <c r="U50" s="103" t="str">
        <f t="shared" si="9"/>
        <v/>
      </c>
      <c r="V50" s="103" t="str">
        <f t="shared" si="10"/>
        <v/>
      </c>
      <c r="W50" s="103" t="str">
        <f t="shared" si="11"/>
        <v/>
      </c>
      <c r="X50" s="103" t="str">
        <f t="shared" si="12"/>
        <v/>
      </c>
      <c r="Y50" s="103" t="str">
        <f t="shared" si="13"/>
        <v/>
      </c>
      <c r="Z50" s="103" t="str">
        <f t="shared" si="14"/>
        <v/>
      </c>
      <c r="AA50" s="103" t="str">
        <f t="shared" si="15"/>
        <v/>
      </c>
      <c r="AH50" s="245" t="s">
        <v>272</v>
      </c>
      <c r="AI50" s="246" t="s">
        <v>206</v>
      </c>
      <c r="AJ50" s="246" t="s">
        <v>273</v>
      </c>
      <c r="AK50" s="246" t="s">
        <v>274</v>
      </c>
      <c r="AL50" s="246" t="s">
        <v>275</v>
      </c>
      <c r="AM50" s="247" t="s">
        <v>279</v>
      </c>
      <c r="AN50" s="246" t="s">
        <v>317</v>
      </c>
      <c r="AV50" s="226" t="str">
        <f t="shared" si="16"/>
        <v/>
      </c>
      <c r="AW50" s="226" t="str">
        <f t="shared" si="17"/>
        <v/>
      </c>
      <c r="AX50" s="226" t="str">
        <f t="shared" si="18"/>
        <v/>
      </c>
      <c r="AY50" s="226" t="str">
        <f t="shared" si="19"/>
        <v/>
      </c>
    </row>
    <row r="51" spans="1:51">
      <c r="A51" s="140"/>
      <c r="B51" s="140"/>
      <c r="C51" s="140"/>
      <c r="D51" s="140"/>
      <c r="E51" s="298"/>
      <c r="F51" s="103">
        <f t="shared" si="20"/>
        <v>0</v>
      </c>
      <c r="G51" s="103">
        <f t="shared" si="21"/>
        <v>0</v>
      </c>
      <c r="H51" s="103">
        <f t="shared" si="22"/>
        <v>0</v>
      </c>
      <c r="I51" s="103">
        <f t="shared" si="23"/>
        <v>0</v>
      </c>
      <c r="K51" s="103" t="str">
        <f t="shared" si="24"/>
        <v/>
      </c>
      <c r="L51" s="103" t="str">
        <f t="shared" si="25"/>
        <v/>
      </c>
      <c r="M51" s="103" t="str">
        <f t="shared" si="26"/>
        <v/>
      </c>
      <c r="N51" s="289" t="str">
        <f t="shared" si="27"/>
        <v/>
      </c>
      <c r="T51" s="103" t="str">
        <f t="shared" si="8"/>
        <v/>
      </c>
      <c r="U51" s="103" t="str">
        <f t="shared" si="9"/>
        <v/>
      </c>
      <c r="V51" s="103" t="str">
        <f t="shared" si="10"/>
        <v/>
      </c>
      <c r="W51" s="103" t="str">
        <f t="shared" si="11"/>
        <v/>
      </c>
      <c r="X51" s="103" t="str">
        <f t="shared" si="12"/>
        <v/>
      </c>
      <c r="Y51" s="103" t="str">
        <f t="shared" si="13"/>
        <v/>
      </c>
      <c r="Z51" s="103" t="str">
        <f t="shared" si="14"/>
        <v/>
      </c>
      <c r="AA51" s="103" t="str">
        <f t="shared" si="15"/>
        <v/>
      </c>
      <c r="AH51" s="245" t="s">
        <v>276</v>
      </c>
      <c r="AI51" s="246">
        <v>3</v>
      </c>
      <c r="AJ51" s="248">
        <f>R15</f>
        <v>56.428571428571459</v>
      </c>
      <c r="AK51" s="248">
        <f>AJ51/AI51</f>
        <v>18.809523809523821</v>
      </c>
      <c r="AL51" s="249">
        <f>AK51/AK52</f>
        <v>4.2818428184281885</v>
      </c>
      <c r="AM51" s="250">
        <f>FINV(0.05,AI51,AI52)</f>
        <v>3.0087865704473615</v>
      </c>
      <c r="AN51" s="251">
        <f>FDIST(AL51,AI51,AI52)</f>
        <v>1.4819382024416905E-2</v>
      </c>
      <c r="AQ51" s="349" t="s">
        <v>757</v>
      </c>
      <c r="AR51" s="371">
        <f>AJ51/AJ53</f>
        <v>0.34863195057369833</v>
      </c>
      <c r="AV51" s="226" t="str">
        <f t="shared" si="16"/>
        <v/>
      </c>
      <c r="AW51" s="226" t="str">
        <f t="shared" si="17"/>
        <v/>
      </c>
      <c r="AX51" s="226" t="str">
        <f t="shared" si="18"/>
        <v/>
      </c>
      <c r="AY51" s="226" t="str">
        <f t="shared" si="19"/>
        <v/>
      </c>
    </row>
    <row r="52" spans="1:51">
      <c r="A52" s="140"/>
      <c r="B52" s="140"/>
      <c r="C52" s="140"/>
      <c r="D52" s="140"/>
      <c r="E52" s="298"/>
      <c r="F52" s="103">
        <f t="shared" si="20"/>
        <v>0</v>
      </c>
      <c r="G52" s="103">
        <f t="shared" si="21"/>
        <v>0</v>
      </c>
      <c r="H52" s="103">
        <f t="shared" si="22"/>
        <v>0</v>
      </c>
      <c r="I52" s="103">
        <f t="shared" si="23"/>
        <v>0</v>
      </c>
      <c r="K52" s="103" t="str">
        <f t="shared" si="24"/>
        <v/>
      </c>
      <c r="L52" s="103" t="str">
        <f t="shared" si="25"/>
        <v/>
      </c>
      <c r="M52" s="103" t="str">
        <f t="shared" si="26"/>
        <v/>
      </c>
      <c r="N52" s="289" t="str">
        <f t="shared" si="27"/>
        <v/>
      </c>
      <c r="T52" s="103" t="str">
        <f t="shared" si="8"/>
        <v/>
      </c>
      <c r="U52" s="103" t="str">
        <f t="shared" si="9"/>
        <v/>
      </c>
      <c r="V52" s="103" t="str">
        <f t="shared" si="10"/>
        <v/>
      </c>
      <c r="W52" s="103" t="str">
        <f t="shared" si="11"/>
        <v/>
      </c>
      <c r="X52" s="103" t="str">
        <f t="shared" si="12"/>
        <v/>
      </c>
      <c r="Y52" s="103" t="str">
        <f t="shared" si="13"/>
        <v/>
      </c>
      <c r="Z52" s="103" t="str">
        <f t="shared" si="14"/>
        <v/>
      </c>
      <c r="AA52" s="103" t="str">
        <f t="shared" si="15"/>
        <v/>
      </c>
      <c r="AH52" s="245" t="s">
        <v>277</v>
      </c>
      <c r="AI52" s="246">
        <f>AI53-AI51</f>
        <v>24</v>
      </c>
      <c r="AJ52" s="248">
        <f>AJ53-AJ51</f>
        <v>105.4285714285714</v>
      </c>
      <c r="AK52" s="248">
        <f>AJ52/AI52</f>
        <v>4.3928571428571415</v>
      </c>
      <c r="AL52" s="246"/>
      <c r="AM52" s="243"/>
      <c r="AN52" s="244"/>
      <c r="AQ52" s="349" t="s">
        <v>758</v>
      </c>
      <c r="AR52" s="371">
        <f>SQRT(AJ51/(AJ53-AJ51))</f>
        <v>0.73159439056318865</v>
      </c>
      <c r="AV52" s="226" t="str">
        <f t="shared" si="16"/>
        <v/>
      </c>
      <c r="AW52" s="226" t="str">
        <f t="shared" si="17"/>
        <v/>
      </c>
      <c r="AX52" s="226" t="str">
        <f t="shared" si="18"/>
        <v/>
      </c>
      <c r="AY52" s="226" t="str">
        <f t="shared" si="19"/>
        <v/>
      </c>
    </row>
    <row r="53" spans="1:51">
      <c r="A53" s="140"/>
      <c r="B53" s="140"/>
      <c r="C53" s="140"/>
      <c r="D53" s="140"/>
      <c r="E53" s="298"/>
      <c r="F53" s="103">
        <f t="shared" si="20"/>
        <v>0</v>
      </c>
      <c r="G53" s="103">
        <f t="shared" si="21"/>
        <v>0</v>
      </c>
      <c r="H53" s="103">
        <f t="shared" si="22"/>
        <v>0</v>
      </c>
      <c r="I53" s="103">
        <f t="shared" si="23"/>
        <v>0</v>
      </c>
      <c r="K53" s="103" t="str">
        <f t="shared" si="24"/>
        <v/>
      </c>
      <c r="L53" s="103" t="str">
        <f t="shared" si="25"/>
        <v/>
      </c>
      <c r="M53" s="103" t="str">
        <f t="shared" si="26"/>
        <v/>
      </c>
      <c r="N53" s="289" t="str">
        <f t="shared" si="27"/>
        <v/>
      </c>
      <c r="T53" s="103" t="str">
        <f t="shared" si="8"/>
        <v/>
      </c>
      <c r="U53" s="103" t="str">
        <f t="shared" si="9"/>
        <v/>
      </c>
      <c r="V53" s="103" t="str">
        <f t="shared" si="10"/>
        <v/>
      </c>
      <c r="W53" s="103" t="str">
        <f t="shared" si="11"/>
        <v/>
      </c>
      <c r="X53" s="103" t="str">
        <f t="shared" si="12"/>
        <v/>
      </c>
      <c r="Y53" s="103" t="str">
        <f t="shared" si="13"/>
        <v/>
      </c>
      <c r="Z53" s="103" t="str">
        <f t="shared" si="14"/>
        <v/>
      </c>
      <c r="AA53" s="103" t="str">
        <f t="shared" si="15"/>
        <v/>
      </c>
      <c r="AH53" s="245" t="s">
        <v>278</v>
      </c>
      <c r="AI53" s="246">
        <f>(COUNT(A17:D151))-1</f>
        <v>27</v>
      </c>
      <c r="AJ53" s="248">
        <f>N15</f>
        <v>161.85714285714286</v>
      </c>
      <c r="AK53" s="246"/>
      <c r="AL53" s="246"/>
      <c r="AM53" s="243"/>
      <c r="AN53" s="244"/>
      <c r="AV53" s="226" t="str">
        <f t="shared" si="16"/>
        <v/>
      </c>
      <c r="AW53" s="226" t="str">
        <f t="shared" si="17"/>
        <v/>
      </c>
      <c r="AX53" s="226" t="str">
        <f t="shared" si="18"/>
        <v/>
      </c>
      <c r="AY53" s="226" t="str">
        <f t="shared" si="19"/>
        <v/>
      </c>
    </row>
    <row r="54" spans="1:51">
      <c r="A54" s="140"/>
      <c r="B54" s="140"/>
      <c r="C54" s="140"/>
      <c r="D54" s="140"/>
      <c r="E54" s="298"/>
      <c r="F54" s="103">
        <f t="shared" si="20"/>
        <v>0</v>
      </c>
      <c r="G54" s="103">
        <f t="shared" si="21"/>
        <v>0</v>
      </c>
      <c r="H54" s="103">
        <f t="shared" si="22"/>
        <v>0</v>
      </c>
      <c r="I54" s="103">
        <f t="shared" si="23"/>
        <v>0</v>
      </c>
      <c r="K54" s="103" t="str">
        <f t="shared" si="24"/>
        <v/>
      </c>
      <c r="L54" s="103" t="str">
        <f t="shared" si="25"/>
        <v/>
      </c>
      <c r="M54" s="103" t="str">
        <f t="shared" si="26"/>
        <v/>
      </c>
      <c r="N54" s="289" t="str">
        <f t="shared" si="27"/>
        <v/>
      </c>
      <c r="T54" s="103" t="str">
        <f t="shared" si="8"/>
        <v/>
      </c>
      <c r="U54" s="103" t="str">
        <f t="shared" si="9"/>
        <v/>
      </c>
      <c r="V54" s="103" t="str">
        <f t="shared" si="10"/>
        <v/>
      </c>
      <c r="W54" s="103" t="str">
        <f t="shared" si="11"/>
        <v/>
      </c>
      <c r="X54" s="103" t="str">
        <f t="shared" si="12"/>
        <v/>
      </c>
      <c r="Y54" s="103" t="str">
        <f t="shared" si="13"/>
        <v/>
      </c>
      <c r="Z54" s="103" t="str">
        <f t="shared" si="14"/>
        <v/>
      </c>
      <c r="AA54" s="103" t="str">
        <f t="shared" si="15"/>
        <v/>
      </c>
      <c r="AH54" s="243"/>
      <c r="AI54" s="243"/>
      <c r="AJ54" s="243"/>
      <c r="AK54" s="243"/>
      <c r="AL54" s="243"/>
      <c r="AM54" s="243"/>
      <c r="AN54" s="244"/>
      <c r="AV54" s="226" t="str">
        <f t="shared" si="16"/>
        <v/>
      </c>
      <c r="AW54" s="226" t="str">
        <f t="shared" si="17"/>
        <v/>
      </c>
      <c r="AX54" s="226" t="str">
        <f t="shared" si="18"/>
        <v/>
      </c>
      <c r="AY54" s="226" t="str">
        <f t="shared" si="19"/>
        <v/>
      </c>
    </row>
    <row r="55" spans="1:51">
      <c r="A55" s="140"/>
      <c r="B55" s="140"/>
      <c r="C55" s="140"/>
      <c r="D55" s="140"/>
      <c r="E55" s="299"/>
      <c r="F55" s="103">
        <f t="shared" si="20"/>
        <v>0</v>
      </c>
      <c r="G55" s="103">
        <f t="shared" si="21"/>
        <v>0</v>
      </c>
      <c r="H55" s="103">
        <f t="shared" si="22"/>
        <v>0</v>
      </c>
      <c r="I55" s="103">
        <f t="shared" si="23"/>
        <v>0</v>
      </c>
      <c r="K55" s="103" t="str">
        <f t="shared" si="24"/>
        <v/>
      </c>
      <c r="L55" s="103" t="str">
        <f t="shared" si="25"/>
        <v/>
      </c>
      <c r="M55" s="103" t="str">
        <f t="shared" si="26"/>
        <v/>
      </c>
      <c r="N55" s="289" t="str">
        <f t="shared" si="27"/>
        <v/>
      </c>
      <c r="T55" s="103" t="str">
        <f t="shared" si="8"/>
        <v/>
      </c>
      <c r="U55" s="103" t="str">
        <f t="shared" si="9"/>
        <v/>
      </c>
      <c r="V55" s="103" t="str">
        <f t="shared" si="10"/>
        <v/>
      </c>
      <c r="W55" s="103" t="str">
        <f t="shared" si="11"/>
        <v/>
      </c>
      <c r="X55" s="103" t="str">
        <f t="shared" si="12"/>
        <v/>
      </c>
      <c r="Y55" s="103" t="str">
        <f t="shared" si="13"/>
        <v/>
      </c>
      <c r="Z55" s="103" t="str">
        <f t="shared" si="14"/>
        <v/>
      </c>
      <c r="AA55" s="103" t="str">
        <f t="shared" si="15"/>
        <v/>
      </c>
      <c r="AH55" s="268" t="str">
        <f>IF(AL51&gt;AM51,"L'hétérogénéité entre les moyennes est significative à 5%","L'hétérogénéité entre les moyennes n'est pas significative à 5%")</f>
        <v>L'hétérogénéité entre les moyennes est significative à 5%</v>
      </c>
      <c r="AI55" s="266"/>
      <c r="AJ55" s="266"/>
      <c r="AK55" s="266"/>
      <c r="AL55" s="266"/>
      <c r="AM55" s="266"/>
      <c r="AN55" s="267"/>
      <c r="AV55" s="226" t="str">
        <f t="shared" si="16"/>
        <v/>
      </c>
      <c r="AW55" s="226" t="str">
        <f t="shared" si="17"/>
        <v/>
      </c>
      <c r="AX55" s="226" t="str">
        <f t="shared" si="18"/>
        <v/>
      </c>
      <c r="AY55" s="226" t="str">
        <f t="shared" si="19"/>
        <v/>
      </c>
    </row>
    <row r="56" spans="1:51">
      <c r="A56" s="140"/>
      <c r="B56" s="140"/>
      <c r="C56" s="140"/>
      <c r="D56" s="140"/>
      <c r="F56" s="103">
        <f t="shared" si="20"/>
        <v>0</v>
      </c>
      <c r="G56" s="103">
        <f t="shared" si="21"/>
        <v>0</v>
      </c>
      <c r="H56" s="103">
        <f t="shared" si="22"/>
        <v>0</v>
      </c>
      <c r="I56" s="103">
        <f t="shared" si="23"/>
        <v>0</v>
      </c>
      <c r="K56" s="103" t="str">
        <f t="shared" si="24"/>
        <v/>
      </c>
      <c r="L56" s="103" t="str">
        <f t="shared" si="25"/>
        <v/>
      </c>
      <c r="M56" s="103" t="str">
        <f t="shared" si="26"/>
        <v/>
      </c>
      <c r="N56" s="289" t="str">
        <f t="shared" si="27"/>
        <v/>
      </c>
      <c r="T56" s="103" t="str">
        <f t="shared" si="8"/>
        <v/>
      </c>
      <c r="U56" s="103" t="str">
        <f t="shared" si="9"/>
        <v/>
      </c>
      <c r="V56" s="103" t="str">
        <f t="shared" si="10"/>
        <v/>
      </c>
      <c r="W56" s="103" t="str">
        <f t="shared" si="11"/>
        <v/>
      </c>
      <c r="X56" s="103" t="str">
        <f t="shared" si="12"/>
        <v/>
      </c>
      <c r="Y56" s="103" t="str">
        <f t="shared" si="13"/>
        <v/>
      </c>
      <c r="Z56" s="103" t="str">
        <f t="shared" si="14"/>
        <v/>
      </c>
      <c r="AA56" s="103" t="str">
        <f t="shared" si="15"/>
        <v/>
      </c>
      <c r="AH56" s="252"/>
      <c r="AI56" s="243"/>
      <c r="AJ56" s="243"/>
      <c r="AK56" s="243"/>
      <c r="AL56" s="243"/>
      <c r="AM56" s="243"/>
      <c r="AV56" s="226" t="str">
        <f t="shared" si="16"/>
        <v/>
      </c>
      <c r="AW56" s="226" t="str">
        <f t="shared" si="17"/>
        <v/>
      </c>
      <c r="AX56" s="226" t="str">
        <f t="shared" si="18"/>
        <v/>
      </c>
      <c r="AY56" s="226" t="str">
        <f t="shared" si="19"/>
        <v/>
      </c>
    </row>
    <row r="57" spans="1:51">
      <c r="A57" s="140"/>
      <c r="B57" s="140"/>
      <c r="C57" s="140"/>
      <c r="D57" s="253"/>
      <c r="E57" s="229"/>
      <c r="F57" s="103">
        <f t="shared" si="20"/>
        <v>0</v>
      </c>
      <c r="G57" s="103">
        <f t="shared" si="21"/>
        <v>0</v>
      </c>
      <c r="H57" s="103">
        <f t="shared" si="22"/>
        <v>0</v>
      </c>
      <c r="I57" s="103">
        <f t="shared" si="23"/>
        <v>0</v>
      </c>
      <c r="K57" s="103" t="str">
        <f t="shared" si="24"/>
        <v/>
      </c>
      <c r="L57" s="103" t="str">
        <f t="shared" si="25"/>
        <v/>
      </c>
      <c r="M57" s="103" t="str">
        <f t="shared" si="26"/>
        <v/>
      </c>
      <c r="N57" s="289" t="str">
        <f t="shared" si="27"/>
        <v/>
      </c>
      <c r="T57" s="103" t="str">
        <f t="shared" si="8"/>
        <v/>
      </c>
      <c r="U57" s="103" t="str">
        <f t="shared" si="9"/>
        <v/>
      </c>
      <c r="V57" s="103" t="str">
        <f t="shared" si="10"/>
        <v/>
      </c>
      <c r="W57" s="103" t="str">
        <f t="shared" si="11"/>
        <v/>
      </c>
      <c r="X57" s="103" t="str">
        <f t="shared" si="12"/>
        <v/>
      </c>
      <c r="Y57" s="103" t="str">
        <f t="shared" si="13"/>
        <v/>
      </c>
      <c r="Z57" s="103" t="str">
        <f t="shared" si="14"/>
        <v/>
      </c>
      <c r="AA57" s="103" t="str">
        <f t="shared" si="15"/>
        <v/>
      </c>
      <c r="AH57" s="300" t="s">
        <v>759</v>
      </c>
      <c r="AI57" s="142"/>
      <c r="AJ57" s="142"/>
      <c r="AK57" s="142"/>
      <c r="AL57" s="142"/>
      <c r="AM57" s="142"/>
      <c r="AN57" s="142"/>
      <c r="AO57" s="142"/>
      <c r="AP57" s="304"/>
      <c r="AV57" s="226" t="str">
        <f t="shared" si="16"/>
        <v/>
      </c>
      <c r="AW57" s="226" t="str">
        <f t="shared" si="17"/>
        <v/>
      </c>
      <c r="AX57" s="226" t="str">
        <f t="shared" si="18"/>
        <v/>
      </c>
      <c r="AY57" s="226" t="str">
        <f t="shared" si="19"/>
        <v/>
      </c>
    </row>
    <row r="58" spans="1:51">
      <c r="A58" s="140"/>
      <c r="B58" s="140"/>
      <c r="C58" s="140"/>
      <c r="D58" s="253"/>
      <c r="E58" s="230"/>
      <c r="F58" s="103">
        <f t="shared" si="4"/>
        <v>0</v>
      </c>
      <c r="G58" s="103">
        <f t="shared" si="5"/>
        <v>0</v>
      </c>
      <c r="H58" s="103">
        <f t="shared" si="6"/>
        <v>0</v>
      </c>
      <c r="I58" s="103">
        <f t="shared" si="7"/>
        <v>0</v>
      </c>
      <c r="K58" s="103" t="str">
        <f t="shared" si="24"/>
        <v/>
      </c>
      <c r="L58" s="103" t="str">
        <f t="shared" si="25"/>
        <v/>
      </c>
      <c r="M58" s="103" t="str">
        <f t="shared" si="26"/>
        <v/>
      </c>
      <c r="N58" s="289" t="str">
        <f t="shared" si="27"/>
        <v/>
      </c>
      <c r="T58" s="103" t="str">
        <f t="shared" si="8"/>
        <v/>
      </c>
      <c r="U58" s="103" t="str">
        <f t="shared" si="9"/>
        <v/>
      </c>
      <c r="V58" s="103" t="str">
        <f t="shared" si="10"/>
        <v/>
      </c>
      <c r="W58" s="103" t="str">
        <f t="shared" si="11"/>
        <v/>
      </c>
      <c r="X58" s="103" t="str">
        <f t="shared" si="12"/>
        <v/>
      </c>
      <c r="Y58" s="103" t="str">
        <f t="shared" si="13"/>
        <v/>
      </c>
      <c r="Z58" s="103" t="str">
        <f t="shared" si="14"/>
        <v/>
      </c>
      <c r="AA58" s="103" t="str">
        <f t="shared" si="15"/>
        <v/>
      </c>
      <c r="AV58" s="226" t="str">
        <f t="shared" si="16"/>
        <v/>
      </c>
      <c r="AW58" s="226" t="str">
        <f t="shared" si="17"/>
        <v/>
      </c>
      <c r="AX58" s="226" t="str">
        <f t="shared" si="18"/>
        <v/>
      </c>
      <c r="AY58" s="226" t="str">
        <f t="shared" si="19"/>
        <v/>
      </c>
    </row>
    <row r="59" spans="1:51" ht="15">
      <c r="A59" s="140"/>
      <c r="B59" s="140"/>
      <c r="C59" s="140"/>
      <c r="D59" s="253"/>
      <c r="E59" s="230"/>
      <c r="F59" s="103">
        <f t="shared" si="4"/>
        <v>0</v>
      </c>
      <c r="G59" s="103">
        <f t="shared" si="5"/>
        <v>0</v>
      </c>
      <c r="H59" s="103">
        <f t="shared" si="6"/>
        <v>0</v>
      </c>
      <c r="I59" s="103">
        <f t="shared" si="7"/>
        <v>0</v>
      </c>
      <c r="K59" s="103" t="str">
        <f t="shared" si="24"/>
        <v/>
      </c>
      <c r="L59" s="103" t="str">
        <f t="shared" si="25"/>
        <v/>
      </c>
      <c r="M59" s="103" t="str">
        <f t="shared" si="26"/>
        <v/>
      </c>
      <c r="N59" s="289" t="str">
        <f t="shared" si="27"/>
        <v/>
      </c>
      <c r="T59" s="103" t="str">
        <f t="shared" si="8"/>
        <v/>
      </c>
      <c r="U59" s="103" t="str">
        <f t="shared" si="9"/>
        <v/>
      </c>
      <c r="V59" s="103" t="str">
        <f t="shared" si="10"/>
        <v/>
      </c>
      <c r="W59" s="103" t="str">
        <f t="shared" si="11"/>
        <v/>
      </c>
      <c r="X59" s="103" t="str">
        <f t="shared" si="12"/>
        <v/>
      </c>
      <c r="Y59" s="103" t="str">
        <f t="shared" si="13"/>
        <v/>
      </c>
      <c r="Z59" s="103" t="str">
        <f t="shared" si="14"/>
        <v/>
      </c>
      <c r="AA59" s="103" t="str">
        <f t="shared" si="15"/>
        <v/>
      </c>
      <c r="AH59" s="301" t="s">
        <v>176</v>
      </c>
      <c r="AI59" s="302"/>
      <c r="AJ59" s="302"/>
      <c r="AK59" s="302"/>
      <c r="AL59" s="302"/>
      <c r="AM59" s="302"/>
      <c r="AN59" s="302"/>
      <c r="AO59" s="302"/>
      <c r="AP59" s="314"/>
      <c r="AV59" s="226" t="str">
        <f t="shared" si="16"/>
        <v/>
      </c>
      <c r="AW59" s="226" t="str">
        <f t="shared" si="17"/>
        <v/>
      </c>
      <c r="AX59" s="226" t="str">
        <f t="shared" si="18"/>
        <v/>
      </c>
      <c r="AY59" s="226" t="str">
        <f t="shared" si="19"/>
        <v/>
      </c>
    </row>
    <row r="60" spans="1:51" ht="15">
      <c r="A60" s="140"/>
      <c r="B60" s="140"/>
      <c r="C60" s="140"/>
      <c r="D60" s="253"/>
      <c r="E60" s="230"/>
      <c r="F60" s="103">
        <f t="shared" si="4"/>
        <v>0</v>
      </c>
      <c r="G60" s="103">
        <f t="shared" si="5"/>
        <v>0</v>
      </c>
      <c r="H60" s="103">
        <f t="shared" si="6"/>
        <v>0</v>
      </c>
      <c r="I60" s="103">
        <f t="shared" si="7"/>
        <v>0</v>
      </c>
      <c r="K60" s="103" t="str">
        <f t="shared" si="24"/>
        <v/>
      </c>
      <c r="L60" s="103" t="str">
        <f t="shared" si="25"/>
        <v/>
      </c>
      <c r="M60" s="103" t="str">
        <f t="shared" si="26"/>
        <v/>
      </c>
      <c r="N60" s="289" t="str">
        <f t="shared" si="27"/>
        <v/>
      </c>
      <c r="T60" s="103" t="str">
        <f t="shared" si="8"/>
        <v/>
      </c>
      <c r="U60" s="103" t="str">
        <f t="shared" si="9"/>
        <v/>
      </c>
      <c r="V60" s="103" t="str">
        <f t="shared" si="10"/>
        <v/>
      </c>
      <c r="W60" s="103" t="str">
        <f t="shared" si="11"/>
        <v/>
      </c>
      <c r="X60" s="103" t="str">
        <f t="shared" si="12"/>
        <v/>
      </c>
      <c r="Y60" s="103" t="str">
        <f t="shared" si="13"/>
        <v/>
      </c>
      <c r="Z60" s="103" t="str">
        <f t="shared" si="14"/>
        <v/>
      </c>
      <c r="AA60" s="103" t="str">
        <f t="shared" si="15"/>
        <v/>
      </c>
      <c r="AH60" s="278" t="s">
        <v>200</v>
      </c>
      <c r="AI60" s="122"/>
      <c r="AJ60" s="122"/>
      <c r="AK60" s="122"/>
      <c r="AL60" s="279">
        <f>IF(AI35&gt;=0.5,Table!N76,"La puissance est inférieure à 10% !!")</f>
        <v>0.67999999999999994</v>
      </c>
      <c r="AM60" s="122"/>
      <c r="AN60" s="122"/>
      <c r="AO60" s="122"/>
      <c r="AP60" s="277"/>
      <c r="AV60" s="226" t="str">
        <f t="shared" si="16"/>
        <v/>
      </c>
      <c r="AW60" s="226" t="str">
        <f t="shared" si="17"/>
        <v/>
      </c>
      <c r="AX60" s="226" t="str">
        <f t="shared" si="18"/>
        <v/>
      </c>
      <c r="AY60" s="226" t="str">
        <f t="shared" si="19"/>
        <v/>
      </c>
    </row>
    <row r="61" spans="1:51" ht="15">
      <c r="A61" s="140"/>
      <c r="B61" s="140"/>
      <c r="C61" s="140"/>
      <c r="D61" s="253"/>
      <c r="E61" s="241"/>
      <c r="F61" s="103">
        <f t="shared" si="4"/>
        <v>0</v>
      </c>
      <c r="G61" s="103">
        <f t="shared" si="5"/>
        <v>0</v>
      </c>
      <c r="H61" s="103">
        <f t="shared" si="6"/>
        <v>0</v>
      </c>
      <c r="I61" s="103">
        <f t="shared" si="7"/>
        <v>0</v>
      </c>
      <c r="K61" s="103" t="str">
        <f t="shared" si="24"/>
        <v/>
      </c>
      <c r="L61" s="103" t="str">
        <f t="shared" si="25"/>
        <v/>
      </c>
      <c r="M61" s="103" t="str">
        <f t="shared" si="26"/>
        <v/>
      </c>
      <c r="N61" s="289" t="str">
        <f t="shared" si="27"/>
        <v/>
      </c>
      <c r="T61" s="103" t="str">
        <f t="shared" si="8"/>
        <v/>
      </c>
      <c r="U61" s="103" t="str">
        <f t="shared" si="9"/>
        <v/>
      </c>
      <c r="V61" s="103" t="str">
        <f t="shared" si="10"/>
        <v/>
      </c>
      <c r="W61" s="103" t="str">
        <f t="shared" si="11"/>
        <v/>
      </c>
      <c r="X61" s="103" t="str">
        <f t="shared" si="12"/>
        <v/>
      </c>
      <c r="Y61" s="103" t="str">
        <f t="shared" si="13"/>
        <v/>
      </c>
      <c r="Z61" s="103" t="str">
        <f t="shared" si="14"/>
        <v/>
      </c>
      <c r="AA61" s="103" t="str">
        <f t="shared" si="15"/>
        <v/>
      </c>
      <c r="AH61" s="141" t="s">
        <v>201</v>
      </c>
      <c r="AI61" s="142"/>
      <c r="AJ61" s="142"/>
      <c r="AK61" s="142"/>
      <c r="AL61" s="303">
        <f>IF(AL60="La puissance est inférieure à 10% !!",AL60,AL60*0.955)</f>
        <v>0.64939999999999987</v>
      </c>
      <c r="AM61" s="142"/>
      <c r="AN61" s="142"/>
      <c r="AO61" s="142"/>
      <c r="AP61" s="304"/>
      <c r="AV61" s="226" t="str">
        <f t="shared" si="16"/>
        <v/>
      </c>
      <c r="AW61" s="226" t="str">
        <f t="shared" si="17"/>
        <v/>
      </c>
      <c r="AX61" s="226" t="str">
        <f t="shared" si="18"/>
        <v/>
      </c>
      <c r="AY61" s="226" t="str">
        <f t="shared" si="19"/>
        <v/>
      </c>
    </row>
    <row r="62" spans="1:51">
      <c r="A62" s="140"/>
      <c r="B62" s="140"/>
      <c r="C62" s="140"/>
      <c r="D62" s="140"/>
      <c r="F62" s="103">
        <f t="shared" si="4"/>
        <v>0</v>
      </c>
      <c r="G62" s="103">
        <f t="shared" si="5"/>
        <v>0</v>
      </c>
      <c r="H62" s="103">
        <f t="shared" si="6"/>
        <v>0</v>
      </c>
      <c r="I62" s="103">
        <f t="shared" si="7"/>
        <v>0</v>
      </c>
      <c r="K62" s="103" t="str">
        <f t="shared" si="24"/>
        <v/>
      </c>
      <c r="L62" s="103" t="str">
        <f t="shared" si="25"/>
        <v/>
      </c>
      <c r="M62" s="103" t="str">
        <f t="shared" si="26"/>
        <v/>
      </c>
      <c r="N62" s="289" t="str">
        <f t="shared" si="27"/>
        <v/>
      </c>
      <c r="T62" s="103" t="str">
        <f t="shared" si="8"/>
        <v/>
      </c>
      <c r="U62" s="103" t="str">
        <f t="shared" si="9"/>
        <v/>
      </c>
      <c r="V62" s="103" t="str">
        <f t="shared" si="10"/>
        <v/>
      </c>
      <c r="W62" s="103" t="str">
        <f t="shared" si="11"/>
        <v/>
      </c>
      <c r="X62" s="103" t="str">
        <f t="shared" si="12"/>
        <v/>
      </c>
      <c r="Y62" s="103" t="str">
        <f t="shared" si="13"/>
        <v/>
      </c>
      <c r="Z62" s="103" t="str">
        <f t="shared" si="14"/>
        <v/>
      </c>
      <c r="AA62" s="103" t="str">
        <f t="shared" si="15"/>
        <v/>
      </c>
      <c r="AV62" s="226" t="str">
        <f t="shared" si="16"/>
        <v/>
      </c>
      <c r="AW62" s="226" t="str">
        <f t="shared" si="17"/>
        <v/>
      </c>
      <c r="AX62" s="226" t="str">
        <f t="shared" si="18"/>
        <v/>
      </c>
      <c r="AY62" s="226" t="str">
        <f t="shared" si="19"/>
        <v/>
      </c>
    </row>
    <row r="63" spans="1:51">
      <c r="A63" s="140"/>
      <c r="B63" s="140"/>
      <c r="C63" s="140"/>
      <c r="D63" s="140"/>
      <c r="F63" s="103">
        <f t="shared" si="4"/>
        <v>0</v>
      </c>
      <c r="G63" s="103">
        <f t="shared" si="5"/>
        <v>0</v>
      </c>
      <c r="H63" s="103">
        <f t="shared" si="6"/>
        <v>0</v>
      </c>
      <c r="I63" s="103">
        <f t="shared" si="7"/>
        <v>0</v>
      </c>
      <c r="K63" s="103" t="str">
        <f t="shared" si="24"/>
        <v/>
      </c>
      <c r="L63" s="103" t="str">
        <f t="shared" si="25"/>
        <v/>
      </c>
      <c r="M63" s="103" t="str">
        <f t="shared" si="26"/>
        <v/>
      </c>
      <c r="N63" s="289" t="str">
        <f t="shared" si="27"/>
        <v/>
      </c>
      <c r="T63" s="103" t="str">
        <f t="shared" si="8"/>
        <v/>
      </c>
      <c r="U63" s="103" t="str">
        <f t="shared" si="9"/>
        <v/>
      </c>
      <c r="V63" s="103" t="str">
        <f t="shared" si="10"/>
        <v/>
      </c>
      <c r="W63" s="103" t="str">
        <f t="shared" si="11"/>
        <v/>
      </c>
      <c r="X63" s="103" t="str">
        <f t="shared" si="12"/>
        <v/>
      </c>
      <c r="Y63" s="103" t="str">
        <f t="shared" si="13"/>
        <v/>
      </c>
      <c r="Z63" s="103" t="str">
        <f t="shared" si="14"/>
        <v/>
      </c>
      <c r="AA63" s="103" t="str">
        <f t="shared" si="15"/>
        <v/>
      </c>
      <c r="AH63" s="283" t="s">
        <v>459</v>
      </c>
      <c r="AI63" s="372">
        <f>AR52</f>
        <v>0.73159439056318865</v>
      </c>
      <c r="AJ63" s="108"/>
      <c r="AK63" s="108"/>
      <c r="AL63" s="108"/>
      <c r="AM63" s="108"/>
      <c r="AN63" s="108"/>
      <c r="AO63" s="108"/>
      <c r="AV63" s="226" t="str">
        <f t="shared" si="16"/>
        <v/>
      </c>
      <c r="AW63" s="226" t="str">
        <f t="shared" si="17"/>
        <v/>
      </c>
      <c r="AX63" s="226" t="str">
        <f t="shared" si="18"/>
        <v/>
      </c>
      <c r="AY63" s="226" t="str">
        <f t="shared" si="19"/>
        <v/>
      </c>
    </row>
    <row r="64" spans="1:51">
      <c r="A64" s="140"/>
      <c r="B64" s="140"/>
      <c r="C64" s="140"/>
      <c r="D64" s="140"/>
      <c r="F64" s="103">
        <f t="shared" si="4"/>
        <v>0</v>
      </c>
      <c r="G64" s="103">
        <f t="shared" si="5"/>
        <v>0</v>
      </c>
      <c r="H64" s="103">
        <f t="shared" si="6"/>
        <v>0</v>
      </c>
      <c r="I64" s="103">
        <f t="shared" si="7"/>
        <v>0</v>
      </c>
      <c r="K64" s="103" t="str">
        <f t="shared" si="24"/>
        <v/>
      </c>
      <c r="L64" s="103" t="str">
        <f t="shared" si="25"/>
        <v/>
      </c>
      <c r="M64" s="103" t="str">
        <f t="shared" si="26"/>
        <v/>
      </c>
      <c r="N64" s="289" t="str">
        <f t="shared" si="27"/>
        <v/>
      </c>
      <c r="T64" s="103" t="str">
        <f t="shared" si="8"/>
        <v/>
      </c>
      <c r="U64" s="103" t="str">
        <f t="shared" si="9"/>
        <v/>
      </c>
      <c r="V64" s="103" t="str">
        <f t="shared" si="10"/>
        <v/>
      </c>
      <c r="W64" s="103" t="str">
        <f t="shared" si="11"/>
        <v/>
      </c>
      <c r="X64" s="103" t="str">
        <f t="shared" si="12"/>
        <v/>
      </c>
      <c r="Y64" s="103" t="str">
        <f t="shared" si="13"/>
        <v/>
      </c>
      <c r="Z64" s="103" t="str">
        <f t="shared" si="14"/>
        <v/>
      </c>
      <c r="AA64" s="103" t="str">
        <f t="shared" si="15"/>
        <v/>
      </c>
      <c r="AV64" s="226" t="str">
        <f t="shared" si="16"/>
        <v/>
      </c>
      <c r="AW64" s="226" t="str">
        <f t="shared" si="17"/>
        <v/>
      </c>
      <c r="AX64" s="226" t="str">
        <f t="shared" si="18"/>
        <v/>
      </c>
      <c r="AY64" s="226" t="str">
        <f t="shared" si="19"/>
        <v/>
      </c>
    </row>
    <row r="65" spans="1:51">
      <c r="A65" s="140"/>
      <c r="B65" s="140"/>
      <c r="C65" s="140"/>
      <c r="D65" s="140"/>
      <c r="F65" s="103">
        <f t="shared" si="4"/>
        <v>0</v>
      </c>
      <c r="G65" s="103">
        <f t="shared" si="5"/>
        <v>0</v>
      </c>
      <c r="H65" s="103">
        <f t="shared" si="6"/>
        <v>0</v>
      </c>
      <c r="I65" s="103">
        <f t="shared" si="7"/>
        <v>0</v>
      </c>
      <c r="K65" s="103" t="str">
        <f t="shared" si="24"/>
        <v/>
      </c>
      <c r="L65" s="103" t="str">
        <f t="shared" si="25"/>
        <v/>
      </c>
      <c r="M65" s="103" t="str">
        <f t="shared" si="26"/>
        <v/>
      </c>
      <c r="N65" s="289" t="str">
        <f t="shared" si="27"/>
        <v/>
      </c>
      <c r="T65" s="103" t="str">
        <f t="shared" si="8"/>
        <v/>
      </c>
      <c r="U65" s="103" t="str">
        <f t="shared" si="9"/>
        <v/>
      </c>
      <c r="V65" s="103" t="str">
        <f t="shared" si="10"/>
        <v/>
      </c>
      <c r="W65" s="103" t="str">
        <f t="shared" si="11"/>
        <v/>
      </c>
      <c r="X65" s="103" t="str">
        <f t="shared" si="12"/>
        <v/>
      </c>
      <c r="Y65" s="103" t="str">
        <f t="shared" si="13"/>
        <v/>
      </c>
      <c r="Z65" s="103" t="str">
        <f t="shared" si="14"/>
        <v/>
      </c>
      <c r="AA65" s="103" t="str">
        <f t="shared" si="15"/>
        <v/>
      </c>
      <c r="AV65" s="226" t="str">
        <f t="shared" si="16"/>
        <v/>
      </c>
      <c r="AW65" s="226" t="str">
        <f t="shared" si="17"/>
        <v/>
      </c>
      <c r="AX65" s="226" t="str">
        <f t="shared" si="18"/>
        <v/>
      </c>
      <c r="AY65" s="226" t="str">
        <f t="shared" si="19"/>
        <v/>
      </c>
    </row>
    <row r="66" spans="1:51" ht="15.75">
      <c r="A66" s="140"/>
      <c r="B66" s="140"/>
      <c r="C66" s="140"/>
      <c r="D66" s="140"/>
      <c r="F66" s="103">
        <f t="shared" si="4"/>
        <v>0</v>
      </c>
      <c r="G66" s="103">
        <f t="shared" si="5"/>
        <v>0</v>
      </c>
      <c r="H66" s="103">
        <f t="shared" si="6"/>
        <v>0</v>
      </c>
      <c r="I66" s="103">
        <f t="shared" si="7"/>
        <v>0</v>
      </c>
      <c r="K66" s="103" t="str">
        <f t="shared" si="24"/>
        <v/>
      </c>
      <c r="L66" s="103" t="str">
        <f t="shared" si="25"/>
        <v/>
      </c>
      <c r="M66" s="103" t="str">
        <f t="shared" si="26"/>
        <v/>
      </c>
      <c r="N66" s="289" t="str">
        <f t="shared" si="27"/>
        <v/>
      </c>
      <c r="T66" s="103" t="str">
        <f t="shared" si="8"/>
        <v/>
      </c>
      <c r="U66" s="103" t="str">
        <f t="shared" si="9"/>
        <v/>
      </c>
      <c r="V66" s="103" t="str">
        <f t="shared" si="10"/>
        <v/>
      </c>
      <c r="W66" s="103" t="str">
        <f t="shared" si="11"/>
        <v/>
      </c>
      <c r="X66" s="103" t="str">
        <f t="shared" si="12"/>
        <v/>
      </c>
      <c r="Y66" s="103" t="str">
        <f t="shared" si="13"/>
        <v/>
      </c>
      <c r="Z66" s="103" t="str">
        <f t="shared" si="14"/>
        <v/>
      </c>
      <c r="AA66" s="103" t="str">
        <f t="shared" si="15"/>
        <v/>
      </c>
      <c r="AH66" s="210" t="s">
        <v>589</v>
      </c>
      <c r="AI66" s="78"/>
      <c r="AJ66" s="78"/>
      <c r="AK66" s="78"/>
      <c r="AL66" s="78"/>
      <c r="AM66" s="78"/>
      <c r="AN66" s="78"/>
      <c r="AO66" s="78"/>
      <c r="AP66" s="78"/>
      <c r="AQ66" s="78"/>
      <c r="AR66" s="79"/>
      <c r="AV66" s="226" t="str">
        <f t="shared" si="16"/>
        <v/>
      </c>
      <c r="AW66" s="226" t="str">
        <f t="shared" si="17"/>
        <v/>
      </c>
      <c r="AX66" s="226" t="str">
        <f t="shared" si="18"/>
        <v/>
      </c>
      <c r="AY66" s="226" t="str">
        <f t="shared" si="19"/>
        <v/>
      </c>
    </row>
    <row r="67" spans="1:51">
      <c r="A67" s="140"/>
      <c r="B67" s="140"/>
      <c r="C67" s="140"/>
      <c r="D67" s="140"/>
      <c r="F67" s="103">
        <f t="shared" si="4"/>
        <v>0</v>
      </c>
      <c r="G67" s="103">
        <f t="shared" si="5"/>
        <v>0</v>
      </c>
      <c r="H67" s="103">
        <f t="shared" si="6"/>
        <v>0</v>
      </c>
      <c r="I67" s="103">
        <f t="shared" si="7"/>
        <v>0</v>
      </c>
      <c r="K67" s="103" t="str">
        <f t="shared" si="24"/>
        <v/>
      </c>
      <c r="L67" s="103" t="str">
        <f t="shared" si="25"/>
        <v/>
      </c>
      <c r="M67" s="103" t="str">
        <f t="shared" si="26"/>
        <v/>
      </c>
      <c r="N67" s="289" t="str">
        <f t="shared" si="27"/>
        <v/>
      </c>
      <c r="T67" s="103" t="str">
        <f t="shared" si="8"/>
        <v/>
      </c>
      <c r="U67" s="103" t="str">
        <f t="shared" si="9"/>
        <v/>
      </c>
      <c r="V67" s="103" t="str">
        <f t="shared" si="10"/>
        <v/>
      </c>
      <c r="W67" s="103" t="str">
        <f t="shared" si="11"/>
        <v/>
      </c>
      <c r="X67" s="103" t="str">
        <f t="shared" si="12"/>
        <v/>
      </c>
      <c r="Y67" s="103" t="str">
        <f t="shared" si="13"/>
        <v/>
      </c>
      <c r="Z67" s="103" t="str">
        <f t="shared" si="14"/>
        <v/>
      </c>
      <c r="AA67" s="103" t="str">
        <f t="shared" si="15"/>
        <v/>
      </c>
      <c r="AH67" s="90"/>
      <c r="AI67" s="81"/>
      <c r="AJ67" s="81"/>
      <c r="AK67" s="81"/>
      <c r="AL67" s="81"/>
      <c r="AM67" s="81"/>
      <c r="AN67" s="81"/>
      <c r="AO67" s="81"/>
      <c r="AP67" s="81"/>
      <c r="AQ67" s="81"/>
      <c r="AR67" s="82"/>
      <c r="AV67" s="226" t="str">
        <f t="shared" si="16"/>
        <v/>
      </c>
      <c r="AW67" s="226" t="str">
        <f t="shared" si="17"/>
        <v/>
      </c>
      <c r="AX67" s="226" t="str">
        <f t="shared" si="18"/>
        <v/>
      </c>
      <c r="AY67" s="226" t="str">
        <f t="shared" si="19"/>
        <v/>
      </c>
    </row>
    <row r="68" spans="1:51">
      <c r="A68" s="140"/>
      <c r="B68" s="140"/>
      <c r="C68" s="140"/>
      <c r="D68" s="140"/>
      <c r="F68" s="103">
        <f t="shared" si="4"/>
        <v>0</v>
      </c>
      <c r="G68" s="103">
        <f t="shared" si="5"/>
        <v>0</v>
      </c>
      <c r="H68" s="103">
        <f t="shared" si="6"/>
        <v>0</v>
      </c>
      <c r="I68" s="103">
        <f t="shared" si="7"/>
        <v>0</v>
      </c>
      <c r="K68" s="103" t="str">
        <f t="shared" si="24"/>
        <v/>
      </c>
      <c r="L68" s="103" t="str">
        <f t="shared" si="25"/>
        <v/>
      </c>
      <c r="M68" s="103" t="str">
        <f t="shared" si="26"/>
        <v/>
      </c>
      <c r="N68" s="289" t="str">
        <f t="shared" si="27"/>
        <v/>
      </c>
      <c r="T68" s="103" t="str">
        <f t="shared" si="8"/>
        <v/>
      </c>
      <c r="U68" s="103" t="str">
        <f t="shared" si="9"/>
        <v/>
      </c>
      <c r="V68" s="103" t="str">
        <f t="shared" si="10"/>
        <v/>
      </c>
      <c r="W68" s="103" t="str">
        <f t="shared" si="11"/>
        <v/>
      </c>
      <c r="X68" s="103" t="str">
        <f t="shared" si="12"/>
        <v/>
      </c>
      <c r="Y68" s="103" t="str">
        <f t="shared" si="13"/>
        <v/>
      </c>
      <c r="Z68" s="103" t="str">
        <f t="shared" si="14"/>
        <v/>
      </c>
      <c r="AA68" s="103" t="str">
        <f t="shared" si="15"/>
        <v/>
      </c>
      <c r="AH68" s="90"/>
      <c r="AI68" s="95" t="s">
        <v>581</v>
      </c>
      <c r="AJ68" s="81"/>
      <c r="AK68" s="81"/>
      <c r="AL68" s="81"/>
      <c r="AM68" s="81"/>
      <c r="AN68" s="81"/>
      <c r="AO68" s="81"/>
      <c r="AP68" s="81"/>
      <c r="AQ68" s="81"/>
      <c r="AR68" s="82"/>
      <c r="AV68" s="226" t="str">
        <f t="shared" si="16"/>
        <v/>
      </c>
      <c r="AW68" s="226" t="str">
        <f t="shared" si="17"/>
        <v/>
      </c>
      <c r="AX68" s="226" t="str">
        <f t="shared" si="18"/>
        <v/>
      </c>
      <c r="AY68" s="226" t="str">
        <f t="shared" si="19"/>
        <v/>
      </c>
    </row>
    <row r="69" spans="1:51">
      <c r="A69" s="140"/>
      <c r="B69" s="140"/>
      <c r="C69" s="140"/>
      <c r="D69" s="140"/>
      <c r="N69" s="289"/>
      <c r="AH69" s="90"/>
      <c r="AI69" s="81"/>
      <c r="AJ69" s="81"/>
      <c r="AK69" s="81"/>
      <c r="AL69" s="81"/>
      <c r="AM69" s="81"/>
      <c r="AN69" s="81"/>
      <c r="AO69" s="81"/>
      <c r="AP69" s="81"/>
      <c r="AQ69" s="81"/>
      <c r="AR69" s="82"/>
      <c r="AV69" s="226" t="str">
        <f t="shared" si="16"/>
        <v/>
      </c>
      <c r="AW69" s="226" t="str">
        <f t="shared" si="17"/>
        <v/>
      </c>
      <c r="AX69" s="226" t="str">
        <f t="shared" si="18"/>
        <v/>
      </c>
      <c r="AY69" s="226" t="str">
        <f t="shared" si="19"/>
        <v/>
      </c>
    </row>
    <row r="70" spans="1:51">
      <c r="A70" s="140"/>
      <c r="B70" s="140"/>
      <c r="C70" s="140"/>
      <c r="D70" s="140"/>
      <c r="N70" s="289"/>
      <c r="AH70" s="90"/>
      <c r="AI70" s="211" t="s">
        <v>323</v>
      </c>
      <c r="AJ70" s="81"/>
      <c r="AK70" s="81"/>
      <c r="AL70" s="81"/>
      <c r="AM70" s="81"/>
      <c r="AN70" s="81"/>
      <c r="AO70" s="81"/>
      <c r="AP70" s="81"/>
      <c r="AQ70" s="81"/>
      <c r="AR70" s="82"/>
      <c r="AV70" s="226" t="str">
        <f t="shared" si="16"/>
        <v/>
      </c>
      <c r="AW70" s="226" t="str">
        <f t="shared" si="17"/>
        <v/>
      </c>
      <c r="AX70" s="226" t="str">
        <f t="shared" si="18"/>
        <v/>
      </c>
      <c r="AY70" s="226" t="str">
        <f t="shared" si="19"/>
        <v/>
      </c>
    </row>
    <row r="71" spans="1:51">
      <c r="A71" s="140"/>
      <c r="B71" s="140"/>
      <c r="C71" s="140"/>
      <c r="D71" s="140"/>
      <c r="N71" s="289"/>
      <c r="AH71" s="90"/>
      <c r="AI71" s="212" t="s">
        <v>582</v>
      </c>
      <c r="AJ71" s="119" t="s">
        <v>327</v>
      </c>
      <c r="AK71" s="81"/>
      <c r="AL71" s="81"/>
      <c r="AM71" s="81"/>
      <c r="AN71" s="81"/>
      <c r="AO71" s="81"/>
      <c r="AP71" s="81"/>
      <c r="AQ71" s="81"/>
      <c r="AR71" s="82"/>
      <c r="AV71" s="226" t="str">
        <f t="shared" si="16"/>
        <v/>
      </c>
      <c r="AW71" s="226" t="str">
        <f t="shared" si="17"/>
        <v/>
      </c>
      <c r="AX71" s="226" t="str">
        <f t="shared" si="18"/>
        <v/>
      </c>
      <c r="AY71" s="226" t="str">
        <f t="shared" si="19"/>
        <v/>
      </c>
    </row>
    <row r="72" spans="1:51">
      <c r="A72" s="140"/>
      <c r="B72" s="140"/>
      <c r="C72" s="140"/>
      <c r="D72" s="140"/>
      <c r="N72" s="289"/>
      <c r="AH72" s="90"/>
      <c r="AI72" s="212" t="s">
        <v>324</v>
      </c>
      <c r="AJ72" s="119" t="s">
        <v>328</v>
      </c>
      <c r="AK72" s="81"/>
      <c r="AL72" s="81"/>
      <c r="AM72" s="81"/>
      <c r="AN72" s="81"/>
      <c r="AO72" s="81"/>
      <c r="AP72" s="81"/>
      <c r="AQ72" s="81"/>
      <c r="AR72" s="82"/>
      <c r="AV72" s="226" t="str">
        <f t="shared" si="16"/>
        <v/>
      </c>
      <c r="AW72" s="226" t="str">
        <f t="shared" si="17"/>
        <v/>
      </c>
      <c r="AX72" s="226" t="str">
        <f t="shared" si="18"/>
        <v/>
      </c>
      <c r="AY72" s="226" t="str">
        <f t="shared" si="19"/>
        <v/>
      </c>
    </row>
    <row r="73" spans="1:51">
      <c r="A73" s="140"/>
      <c r="B73" s="140"/>
      <c r="C73" s="140"/>
      <c r="D73" s="140"/>
      <c r="N73" s="289"/>
      <c r="AH73" s="90"/>
      <c r="AI73" s="212" t="s">
        <v>583</v>
      </c>
      <c r="AJ73" s="213" t="s">
        <v>801</v>
      </c>
      <c r="AK73" s="81"/>
      <c r="AL73" s="81"/>
      <c r="AM73" s="81"/>
      <c r="AN73" s="81"/>
      <c r="AO73" s="81"/>
      <c r="AP73" s="81"/>
      <c r="AQ73" s="81"/>
      <c r="AR73" s="82"/>
      <c r="AV73" s="226" t="str">
        <f t="shared" si="16"/>
        <v/>
      </c>
      <c r="AW73" s="226" t="str">
        <f t="shared" si="17"/>
        <v/>
      </c>
      <c r="AX73" s="226" t="str">
        <f t="shared" si="18"/>
        <v/>
      </c>
      <c r="AY73" s="226" t="str">
        <f t="shared" si="19"/>
        <v/>
      </c>
    </row>
    <row r="74" spans="1:51">
      <c r="A74" s="140"/>
      <c r="B74" s="140"/>
      <c r="C74" s="140"/>
      <c r="D74" s="140"/>
      <c r="N74" s="289"/>
      <c r="AH74" s="90"/>
      <c r="AI74" s="212" t="s">
        <v>325</v>
      </c>
      <c r="AJ74" s="213" t="s">
        <v>585</v>
      </c>
      <c r="AK74" s="81"/>
      <c r="AL74" s="81"/>
      <c r="AM74" s="81"/>
      <c r="AN74" s="81"/>
      <c r="AO74" s="81"/>
      <c r="AP74" s="81"/>
      <c r="AQ74" s="81"/>
      <c r="AR74" s="82"/>
      <c r="AV74" s="226" t="str">
        <f t="shared" si="16"/>
        <v/>
      </c>
      <c r="AW74" s="226" t="str">
        <f t="shared" si="17"/>
        <v/>
      </c>
      <c r="AX74" s="226" t="str">
        <f t="shared" si="18"/>
        <v/>
      </c>
      <c r="AY74" s="226" t="str">
        <f t="shared" si="19"/>
        <v/>
      </c>
    </row>
    <row r="75" spans="1:51">
      <c r="A75" s="140"/>
      <c r="B75" s="140"/>
      <c r="C75" s="140"/>
      <c r="D75" s="140"/>
      <c r="N75" s="289"/>
      <c r="AH75" s="90"/>
      <c r="AI75" s="212" t="s">
        <v>326</v>
      </c>
      <c r="AJ75" s="119" t="s">
        <v>330</v>
      </c>
      <c r="AK75" s="81"/>
      <c r="AL75" s="81"/>
      <c r="AM75" s="81"/>
      <c r="AN75" s="81"/>
      <c r="AO75" s="81"/>
      <c r="AP75" s="81"/>
      <c r="AQ75" s="81"/>
      <c r="AR75" s="82"/>
      <c r="AV75" s="226" t="str">
        <f t="shared" si="16"/>
        <v/>
      </c>
      <c r="AW75" s="226" t="str">
        <f t="shared" si="17"/>
        <v/>
      </c>
      <c r="AX75" s="226" t="str">
        <f t="shared" si="18"/>
        <v/>
      </c>
      <c r="AY75" s="226" t="str">
        <f t="shared" si="19"/>
        <v/>
      </c>
    </row>
    <row r="76" spans="1:51">
      <c r="A76" s="140"/>
      <c r="B76" s="140"/>
      <c r="C76" s="140"/>
      <c r="D76" s="140"/>
      <c r="N76" s="289"/>
      <c r="AH76" s="90"/>
      <c r="AI76" s="120" t="s">
        <v>760</v>
      </c>
      <c r="AJ76" s="81"/>
      <c r="AK76" s="81"/>
      <c r="AL76" s="81"/>
      <c r="AM76" s="81"/>
      <c r="AN76" s="81"/>
      <c r="AO76" s="81"/>
      <c r="AP76" s="81"/>
      <c r="AQ76" s="81"/>
      <c r="AR76" s="82"/>
      <c r="AV76" s="226" t="str">
        <f t="shared" si="16"/>
        <v/>
      </c>
      <c r="AW76" s="226" t="str">
        <f t="shared" si="17"/>
        <v/>
      </c>
      <c r="AX76" s="226" t="str">
        <f t="shared" si="18"/>
        <v/>
      </c>
      <c r="AY76" s="226" t="str">
        <f t="shared" si="19"/>
        <v/>
      </c>
    </row>
    <row r="77" spans="1:51">
      <c r="A77" s="140"/>
      <c r="B77" s="140"/>
      <c r="C77" s="140"/>
      <c r="D77" s="140"/>
      <c r="N77" s="289"/>
      <c r="AH77" s="90"/>
      <c r="AI77" s="81"/>
      <c r="AJ77" s="81"/>
      <c r="AK77" s="81"/>
      <c r="AL77" s="81"/>
      <c r="AM77" s="81"/>
      <c r="AN77" s="81"/>
      <c r="AO77" s="81"/>
      <c r="AP77" s="81"/>
      <c r="AQ77" s="81"/>
      <c r="AR77" s="82"/>
      <c r="AV77" s="226" t="str">
        <f t="shared" si="16"/>
        <v/>
      </c>
      <c r="AW77" s="226" t="str">
        <f t="shared" si="17"/>
        <v/>
      </c>
      <c r="AX77" s="226" t="str">
        <f t="shared" si="18"/>
        <v/>
      </c>
      <c r="AY77" s="226" t="str">
        <f t="shared" si="19"/>
        <v/>
      </c>
    </row>
    <row r="78" spans="1:51">
      <c r="A78" s="140"/>
      <c r="B78" s="140"/>
      <c r="C78" s="140"/>
      <c r="D78" s="140"/>
      <c r="N78" s="289"/>
      <c r="AH78" s="90"/>
      <c r="AI78" s="120" t="s">
        <v>522</v>
      </c>
      <c r="AJ78" s="81"/>
      <c r="AK78" s="81"/>
      <c r="AL78" s="81"/>
      <c r="AM78" s="81"/>
      <c r="AN78" s="81"/>
      <c r="AO78" s="81"/>
      <c r="AP78" s="81"/>
      <c r="AQ78" s="81"/>
      <c r="AR78" s="82"/>
      <c r="AV78" s="226" t="str">
        <f t="shared" si="16"/>
        <v/>
      </c>
      <c r="AW78" s="226" t="str">
        <f t="shared" si="17"/>
        <v/>
      </c>
      <c r="AX78" s="226" t="str">
        <f t="shared" si="18"/>
        <v/>
      </c>
      <c r="AY78" s="226" t="str">
        <f t="shared" si="19"/>
        <v/>
      </c>
    </row>
    <row r="79" spans="1:51" ht="13.5">
      <c r="A79" s="140"/>
      <c r="B79" s="140"/>
      <c r="C79" s="140"/>
      <c r="D79" s="140"/>
      <c r="N79" s="289"/>
      <c r="AH79" s="90"/>
      <c r="AI79" s="120"/>
      <c r="AJ79" s="121" t="s">
        <v>464</v>
      </c>
      <c r="AK79" s="81"/>
      <c r="AL79" s="81"/>
      <c r="AM79" s="81"/>
      <c r="AN79" s="81"/>
      <c r="AO79" s="81"/>
      <c r="AP79" s="81"/>
      <c r="AQ79" s="81"/>
      <c r="AR79" s="82"/>
      <c r="AV79" s="226" t="str">
        <f t="shared" si="16"/>
        <v/>
      </c>
      <c r="AW79" s="226" t="str">
        <f t="shared" si="17"/>
        <v/>
      </c>
      <c r="AX79" s="226" t="str">
        <f t="shared" si="18"/>
        <v/>
      </c>
      <c r="AY79" s="226" t="str">
        <f t="shared" si="19"/>
        <v/>
      </c>
    </row>
    <row r="80" spans="1:51" ht="13.5">
      <c r="A80" s="140"/>
      <c r="B80" s="140"/>
      <c r="C80" s="140"/>
      <c r="D80" s="140"/>
      <c r="N80" s="289"/>
      <c r="AH80" s="90"/>
      <c r="AI80" s="120"/>
      <c r="AJ80" s="121" t="s">
        <v>590</v>
      </c>
      <c r="AK80" s="81"/>
      <c r="AL80" s="81"/>
      <c r="AM80" s="81"/>
      <c r="AN80" s="81"/>
      <c r="AO80" s="81"/>
      <c r="AP80" s="81"/>
      <c r="AQ80" s="81"/>
      <c r="AR80" s="82"/>
      <c r="AV80" s="226" t="str">
        <f t="shared" si="16"/>
        <v/>
      </c>
      <c r="AW80" s="226" t="str">
        <f t="shared" si="17"/>
        <v/>
      </c>
      <c r="AX80" s="226" t="str">
        <f t="shared" si="18"/>
        <v/>
      </c>
      <c r="AY80" s="226" t="str">
        <f t="shared" si="19"/>
        <v/>
      </c>
    </row>
    <row r="81" spans="1:51">
      <c r="A81" s="140"/>
      <c r="B81" s="140"/>
      <c r="C81" s="140"/>
      <c r="D81" s="140"/>
      <c r="N81" s="289"/>
      <c r="AH81" s="90"/>
      <c r="AI81" s="81"/>
      <c r="AJ81" s="81"/>
      <c r="AK81" s="81"/>
      <c r="AL81" s="81"/>
      <c r="AM81" s="81"/>
      <c r="AN81" s="81"/>
      <c r="AO81" s="81"/>
      <c r="AP81" s="81"/>
      <c r="AQ81" s="81"/>
      <c r="AR81" s="82"/>
      <c r="AV81" s="226" t="str">
        <f t="shared" si="16"/>
        <v/>
      </c>
      <c r="AW81" s="226" t="str">
        <f t="shared" si="17"/>
        <v/>
      </c>
      <c r="AX81" s="226" t="str">
        <f t="shared" si="18"/>
        <v/>
      </c>
      <c r="AY81" s="226" t="str">
        <f t="shared" si="19"/>
        <v/>
      </c>
    </row>
    <row r="82" spans="1:51">
      <c r="A82" s="140"/>
      <c r="B82" s="140"/>
      <c r="C82" s="140"/>
      <c r="D82" s="140"/>
      <c r="N82" s="289"/>
      <c r="AH82" s="90"/>
      <c r="AI82" s="120" t="s">
        <v>588</v>
      </c>
      <c r="AJ82" s="81"/>
      <c r="AK82" s="81"/>
      <c r="AL82" s="81"/>
      <c r="AM82" s="81"/>
      <c r="AN82" s="81"/>
      <c r="AO82" s="81"/>
      <c r="AP82" s="81"/>
      <c r="AQ82" s="81"/>
      <c r="AR82" s="82"/>
      <c r="AV82" s="226" t="str">
        <f t="shared" ref="AV82:AV145" si="28">IF(A82="","",A82-A$157)</f>
        <v/>
      </c>
      <c r="AW82" s="226" t="str">
        <f t="shared" ref="AW82:AW145" si="29">IF(B82="","",B82-B$157)</f>
        <v/>
      </c>
      <c r="AX82" s="226" t="str">
        <f t="shared" ref="AX82:AX145" si="30">IF(C82="","",C82-C$157)</f>
        <v/>
      </c>
      <c r="AY82" s="226" t="str">
        <f t="shared" ref="AY82:AY145" si="31">IF(D82="","",D82-D$157)</f>
        <v/>
      </c>
    </row>
    <row r="83" spans="1:51" ht="13.5">
      <c r="A83" s="140"/>
      <c r="B83" s="140"/>
      <c r="C83" s="140"/>
      <c r="D83" s="140"/>
      <c r="F83" s="103">
        <f t="shared" si="4"/>
        <v>0</v>
      </c>
      <c r="G83" s="103">
        <f t="shared" si="5"/>
        <v>0</v>
      </c>
      <c r="H83" s="103">
        <f t="shared" si="6"/>
        <v>0</v>
      </c>
      <c r="I83" s="103">
        <f t="shared" si="7"/>
        <v>0</v>
      </c>
      <c r="K83" s="103" t="str">
        <f t="shared" si="24"/>
        <v/>
      </c>
      <c r="L83" s="103" t="str">
        <f t="shared" si="25"/>
        <v/>
      </c>
      <c r="M83" s="103" t="str">
        <f t="shared" si="26"/>
        <v/>
      </c>
      <c r="N83" s="289" t="str">
        <f t="shared" si="27"/>
        <v/>
      </c>
      <c r="T83" s="103" t="str">
        <f t="shared" si="8"/>
        <v/>
      </c>
      <c r="U83" s="103" t="str">
        <f t="shared" si="9"/>
        <v/>
      </c>
      <c r="V83" s="103" t="str">
        <f t="shared" si="10"/>
        <v/>
      </c>
      <c r="W83" s="103" t="str">
        <f t="shared" si="11"/>
        <v/>
      </c>
      <c r="X83" s="103" t="str">
        <f t="shared" si="12"/>
        <v/>
      </c>
      <c r="Y83" s="103" t="str">
        <f t="shared" si="13"/>
        <v/>
      </c>
      <c r="Z83" s="103" t="str">
        <f t="shared" si="14"/>
        <v/>
      </c>
      <c r="AA83" s="103" t="str">
        <f t="shared" si="15"/>
        <v/>
      </c>
      <c r="AH83" s="90"/>
      <c r="AI83" s="120"/>
      <c r="AJ83" s="121" t="s">
        <v>464</v>
      </c>
      <c r="AK83" s="81"/>
      <c r="AL83" s="81"/>
      <c r="AM83" s="81"/>
      <c r="AN83" s="81"/>
      <c r="AO83" s="81"/>
      <c r="AP83" s="81"/>
      <c r="AQ83" s="81"/>
      <c r="AR83" s="82"/>
      <c r="AV83" s="226" t="str">
        <f t="shared" si="28"/>
        <v/>
      </c>
      <c r="AW83" s="226" t="str">
        <f t="shared" si="29"/>
        <v/>
      </c>
      <c r="AX83" s="226" t="str">
        <f t="shared" si="30"/>
        <v/>
      </c>
      <c r="AY83" s="226" t="str">
        <f t="shared" si="31"/>
        <v/>
      </c>
    </row>
    <row r="84" spans="1:51" ht="13.5">
      <c r="A84" s="140"/>
      <c r="B84" s="140"/>
      <c r="C84" s="140"/>
      <c r="D84" s="140"/>
      <c r="N84" s="289"/>
      <c r="AH84" s="90"/>
      <c r="AI84" s="81"/>
      <c r="AJ84" s="121" t="s">
        <v>591</v>
      </c>
      <c r="AK84" s="81"/>
      <c r="AL84" s="81"/>
      <c r="AM84" s="81"/>
      <c r="AN84" s="81"/>
      <c r="AO84" s="81"/>
      <c r="AP84" s="81"/>
      <c r="AQ84" s="81"/>
      <c r="AR84" s="82"/>
      <c r="AV84" s="226" t="str">
        <f t="shared" si="28"/>
        <v/>
      </c>
      <c r="AW84" s="226" t="str">
        <f t="shared" si="29"/>
        <v/>
      </c>
      <c r="AX84" s="226" t="str">
        <f t="shared" si="30"/>
        <v/>
      </c>
      <c r="AY84" s="226" t="str">
        <f t="shared" si="31"/>
        <v/>
      </c>
    </row>
    <row r="85" spans="1:51">
      <c r="A85" s="140"/>
      <c r="B85" s="140"/>
      <c r="C85" s="140"/>
      <c r="D85" s="140"/>
      <c r="F85" s="103">
        <f t="shared" si="4"/>
        <v>0</v>
      </c>
      <c r="G85" s="103">
        <f t="shared" si="5"/>
        <v>0</v>
      </c>
      <c r="H85" s="103">
        <f t="shared" si="6"/>
        <v>0</v>
      </c>
      <c r="I85" s="103">
        <f t="shared" si="7"/>
        <v>0</v>
      </c>
      <c r="K85" s="103" t="str">
        <f t="shared" si="24"/>
        <v/>
      </c>
      <c r="L85" s="103" t="str">
        <f t="shared" si="25"/>
        <v/>
      </c>
      <c r="M85" s="103" t="str">
        <f t="shared" si="26"/>
        <v/>
      </c>
      <c r="N85" s="289" t="str">
        <f t="shared" si="27"/>
        <v/>
      </c>
      <c r="T85" s="103" t="str">
        <f t="shared" si="8"/>
        <v/>
      </c>
      <c r="U85" s="103" t="str">
        <f t="shared" si="9"/>
        <v/>
      </c>
      <c r="V85" s="103" t="str">
        <f t="shared" si="10"/>
        <v/>
      </c>
      <c r="W85" s="103" t="str">
        <f t="shared" si="11"/>
        <v/>
      </c>
      <c r="X85" s="103" t="str">
        <f t="shared" si="12"/>
        <v/>
      </c>
      <c r="Y85" s="103" t="str">
        <f t="shared" si="13"/>
        <v/>
      </c>
      <c r="Z85" s="103" t="str">
        <f t="shared" si="14"/>
        <v/>
      </c>
      <c r="AA85" s="103" t="str">
        <f t="shared" si="15"/>
        <v/>
      </c>
      <c r="AH85" s="90"/>
      <c r="AI85" s="81"/>
      <c r="AJ85" s="81"/>
      <c r="AK85" s="81"/>
      <c r="AL85" s="81"/>
      <c r="AM85" s="81"/>
      <c r="AN85" s="81"/>
      <c r="AO85" s="81"/>
      <c r="AP85" s="81"/>
      <c r="AQ85" s="81"/>
      <c r="AR85" s="82"/>
      <c r="AV85" s="226" t="str">
        <f t="shared" si="28"/>
        <v/>
      </c>
      <c r="AW85" s="226" t="str">
        <f t="shared" si="29"/>
        <v/>
      </c>
      <c r="AX85" s="226" t="str">
        <f t="shared" si="30"/>
        <v/>
      </c>
      <c r="AY85" s="226" t="str">
        <f t="shared" si="31"/>
        <v/>
      </c>
    </row>
    <row r="86" spans="1:51">
      <c r="A86" s="140"/>
      <c r="B86" s="140"/>
      <c r="C86" s="140"/>
      <c r="D86" s="140"/>
      <c r="F86" s="103">
        <f t="shared" si="4"/>
        <v>0</v>
      </c>
      <c r="G86" s="103">
        <f t="shared" si="5"/>
        <v>0</v>
      </c>
      <c r="H86" s="103">
        <f t="shared" si="6"/>
        <v>0</v>
      </c>
      <c r="I86" s="103">
        <f t="shared" si="7"/>
        <v>0</v>
      </c>
      <c r="K86" s="103" t="str">
        <f t="shared" si="24"/>
        <v/>
      </c>
      <c r="L86" s="103" t="str">
        <f t="shared" si="25"/>
        <v/>
      </c>
      <c r="M86" s="103" t="str">
        <f t="shared" si="26"/>
        <v/>
      </c>
      <c r="N86" s="289" t="str">
        <f t="shared" si="27"/>
        <v/>
      </c>
      <c r="T86" s="103" t="str">
        <f t="shared" si="8"/>
        <v/>
      </c>
      <c r="U86" s="103" t="str">
        <f t="shared" si="9"/>
        <v/>
      </c>
      <c r="V86" s="103" t="str">
        <f t="shared" si="10"/>
        <v/>
      </c>
      <c r="W86" s="103" t="str">
        <f t="shared" si="11"/>
        <v/>
      </c>
      <c r="X86" s="103" t="str">
        <f t="shared" si="12"/>
        <v/>
      </c>
      <c r="Y86" s="103" t="str">
        <f t="shared" si="13"/>
        <v/>
      </c>
      <c r="Z86" s="103" t="str">
        <f t="shared" si="14"/>
        <v/>
      </c>
      <c r="AA86" s="103" t="str">
        <f t="shared" si="15"/>
        <v/>
      </c>
      <c r="AH86" s="90"/>
      <c r="AI86" s="95" t="s">
        <v>321</v>
      </c>
      <c r="AJ86" s="81"/>
      <c r="AK86" s="81"/>
      <c r="AL86" s="81"/>
      <c r="AM86" s="81"/>
      <c r="AN86" s="81"/>
      <c r="AO86" s="81"/>
      <c r="AP86" s="81"/>
      <c r="AQ86" s="81"/>
      <c r="AR86" s="82"/>
      <c r="AV86" s="226" t="str">
        <f t="shared" si="28"/>
        <v/>
      </c>
      <c r="AW86" s="226" t="str">
        <f t="shared" si="29"/>
        <v/>
      </c>
      <c r="AX86" s="226" t="str">
        <f t="shared" si="30"/>
        <v/>
      </c>
      <c r="AY86" s="226" t="str">
        <f t="shared" si="31"/>
        <v/>
      </c>
    </row>
    <row r="87" spans="1:51">
      <c r="A87" s="140"/>
      <c r="B87" s="140"/>
      <c r="C87" s="140"/>
      <c r="D87" s="140"/>
      <c r="F87" s="103">
        <f t="shared" si="4"/>
        <v>0</v>
      </c>
      <c r="G87" s="103">
        <f t="shared" si="5"/>
        <v>0</v>
      </c>
      <c r="H87" s="103">
        <f t="shared" si="6"/>
        <v>0</v>
      </c>
      <c r="I87" s="103">
        <f t="shared" si="7"/>
        <v>0</v>
      </c>
      <c r="K87" s="103" t="str">
        <f t="shared" si="24"/>
        <v/>
      </c>
      <c r="L87" s="103" t="str">
        <f t="shared" si="25"/>
        <v/>
      </c>
      <c r="M87" s="103" t="str">
        <f t="shared" si="26"/>
        <v/>
      </c>
      <c r="N87" s="289" t="str">
        <f t="shared" si="27"/>
        <v/>
      </c>
      <c r="T87" s="103" t="str">
        <f t="shared" si="8"/>
        <v/>
      </c>
      <c r="U87" s="103" t="str">
        <f t="shared" si="9"/>
        <v/>
      </c>
      <c r="V87" s="103" t="str">
        <f t="shared" si="10"/>
        <v/>
      </c>
      <c r="W87" s="103" t="str">
        <f t="shared" si="11"/>
        <v/>
      </c>
      <c r="X87" s="103" t="str">
        <f t="shared" si="12"/>
        <v/>
      </c>
      <c r="Y87" s="103" t="str">
        <f t="shared" si="13"/>
        <v/>
      </c>
      <c r="Z87" s="103" t="str">
        <f t="shared" si="14"/>
        <v/>
      </c>
      <c r="AA87" s="103" t="str">
        <f t="shared" si="15"/>
        <v/>
      </c>
      <c r="AH87" s="98"/>
      <c r="AI87" s="88"/>
      <c r="AJ87" s="88"/>
      <c r="AK87" s="88"/>
      <c r="AL87" s="88"/>
      <c r="AM87" s="88"/>
      <c r="AN87" s="88"/>
      <c r="AO87" s="88"/>
      <c r="AP87" s="88"/>
      <c r="AQ87" s="88"/>
      <c r="AR87" s="89"/>
      <c r="AV87" s="226" t="str">
        <f t="shared" si="28"/>
        <v/>
      </c>
      <c r="AW87" s="226" t="str">
        <f t="shared" si="29"/>
        <v/>
      </c>
      <c r="AX87" s="226" t="str">
        <f t="shared" si="30"/>
        <v/>
      </c>
      <c r="AY87" s="226" t="str">
        <f t="shared" si="31"/>
        <v/>
      </c>
    </row>
    <row r="88" spans="1:51">
      <c r="A88" s="140"/>
      <c r="B88" s="140"/>
      <c r="C88" s="140"/>
      <c r="D88" s="140"/>
      <c r="F88" s="103">
        <f t="shared" si="4"/>
        <v>0</v>
      </c>
      <c r="G88" s="103">
        <f t="shared" si="5"/>
        <v>0</v>
      </c>
      <c r="H88" s="103">
        <f t="shared" si="6"/>
        <v>0</v>
      </c>
      <c r="I88" s="103">
        <f t="shared" si="7"/>
        <v>0</v>
      </c>
      <c r="K88" s="103" t="str">
        <f t="shared" si="24"/>
        <v/>
      </c>
      <c r="L88" s="103" t="str">
        <f t="shared" si="25"/>
        <v/>
      </c>
      <c r="M88" s="103" t="str">
        <f t="shared" si="26"/>
        <v/>
      </c>
      <c r="N88" s="289" t="str">
        <f t="shared" si="27"/>
        <v/>
      </c>
      <c r="T88" s="103" t="str">
        <f t="shared" si="8"/>
        <v/>
      </c>
      <c r="U88" s="103" t="str">
        <f t="shared" si="9"/>
        <v/>
      </c>
      <c r="V88" s="103" t="str">
        <f t="shared" si="10"/>
        <v/>
      </c>
      <c r="W88" s="103" t="str">
        <f t="shared" si="11"/>
        <v/>
      </c>
      <c r="X88" s="103" t="str">
        <f t="shared" si="12"/>
        <v/>
      </c>
      <c r="Y88" s="103" t="str">
        <f t="shared" si="13"/>
        <v/>
      </c>
      <c r="Z88" s="103" t="str">
        <f t="shared" si="14"/>
        <v/>
      </c>
      <c r="AA88" s="103" t="str">
        <f t="shared" si="15"/>
        <v/>
      </c>
      <c r="AV88" s="226" t="str">
        <f t="shared" si="28"/>
        <v/>
      </c>
      <c r="AW88" s="226" t="str">
        <f t="shared" si="29"/>
        <v/>
      </c>
      <c r="AX88" s="226" t="str">
        <f t="shared" si="30"/>
        <v/>
      </c>
      <c r="AY88" s="226" t="str">
        <f t="shared" si="31"/>
        <v/>
      </c>
    </row>
    <row r="89" spans="1:51">
      <c r="A89" s="140"/>
      <c r="B89" s="140"/>
      <c r="C89" s="140"/>
      <c r="D89" s="140"/>
      <c r="F89" s="103">
        <f t="shared" si="4"/>
        <v>0</v>
      </c>
      <c r="G89" s="103">
        <f t="shared" si="5"/>
        <v>0</v>
      </c>
      <c r="H89" s="103">
        <f t="shared" si="6"/>
        <v>0</v>
      </c>
      <c r="I89" s="103">
        <f t="shared" si="7"/>
        <v>0</v>
      </c>
      <c r="K89" s="103" t="str">
        <f t="shared" si="24"/>
        <v/>
      </c>
      <c r="L89" s="103" t="str">
        <f t="shared" si="25"/>
        <v/>
      </c>
      <c r="M89" s="103" t="str">
        <f t="shared" si="26"/>
        <v/>
      </c>
      <c r="N89" s="289" t="str">
        <f t="shared" si="27"/>
        <v/>
      </c>
      <c r="T89" s="103" t="str">
        <f t="shared" si="8"/>
        <v/>
      </c>
      <c r="U89" s="103" t="str">
        <f t="shared" si="9"/>
        <v/>
      </c>
      <c r="V89" s="103" t="str">
        <f t="shared" si="10"/>
        <v/>
      </c>
      <c r="W89" s="103" t="str">
        <f t="shared" si="11"/>
        <v/>
      </c>
      <c r="X89" s="103" t="str">
        <f t="shared" si="12"/>
        <v/>
      </c>
      <c r="Y89" s="103" t="str">
        <f t="shared" si="13"/>
        <v/>
      </c>
      <c r="Z89" s="103" t="str">
        <f t="shared" si="14"/>
        <v/>
      </c>
      <c r="AA89" s="103" t="str">
        <f t="shared" si="15"/>
        <v/>
      </c>
      <c r="AH89" s="131"/>
      <c r="AV89" s="226" t="str">
        <f t="shared" si="28"/>
        <v/>
      </c>
      <c r="AW89" s="226" t="str">
        <f t="shared" si="29"/>
        <v/>
      </c>
      <c r="AX89" s="226" t="str">
        <f t="shared" si="30"/>
        <v/>
      </c>
      <c r="AY89" s="226" t="str">
        <f t="shared" si="31"/>
        <v/>
      </c>
    </row>
    <row r="90" spans="1:51">
      <c r="A90" s="140"/>
      <c r="B90" s="140"/>
      <c r="C90" s="140"/>
      <c r="D90" s="140"/>
      <c r="F90" s="103">
        <f t="shared" si="4"/>
        <v>0</v>
      </c>
      <c r="G90" s="103">
        <f t="shared" si="5"/>
        <v>0</v>
      </c>
      <c r="H90" s="103">
        <f t="shared" si="6"/>
        <v>0</v>
      </c>
      <c r="I90" s="103">
        <f t="shared" si="7"/>
        <v>0</v>
      </c>
      <c r="K90" s="103" t="str">
        <f t="shared" si="24"/>
        <v/>
      </c>
      <c r="L90" s="103" t="str">
        <f t="shared" si="25"/>
        <v/>
      </c>
      <c r="M90" s="103" t="str">
        <f t="shared" si="26"/>
        <v/>
      </c>
      <c r="N90" s="289" t="str">
        <f t="shared" si="27"/>
        <v/>
      </c>
      <c r="T90" s="103" t="str">
        <f t="shared" si="8"/>
        <v/>
      </c>
      <c r="U90" s="103" t="str">
        <f t="shared" si="9"/>
        <v/>
      </c>
      <c r="V90" s="103" t="str">
        <f t="shared" si="10"/>
        <v/>
      </c>
      <c r="W90" s="103" t="str">
        <f t="shared" si="11"/>
        <v/>
      </c>
      <c r="X90" s="103" t="str">
        <f t="shared" si="12"/>
        <v/>
      </c>
      <c r="Y90" s="103" t="str">
        <f t="shared" si="13"/>
        <v/>
      </c>
      <c r="Z90" s="103" t="str">
        <f t="shared" si="14"/>
        <v/>
      </c>
      <c r="AA90" s="103" t="str">
        <f t="shared" si="15"/>
        <v/>
      </c>
      <c r="AV90" s="226" t="str">
        <f t="shared" si="28"/>
        <v/>
      </c>
      <c r="AW90" s="226" t="str">
        <f t="shared" si="29"/>
        <v/>
      </c>
      <c r="AX90" s="226" t="str">
        <f t="shared" si="30"/>
        <v/>
      </c>
      <c r="AY90" s="226" t="str">
        <f t="shared" si="31"/>
        <v/>
      </c>
    </row>
    <row r="91" spans="1:51">
      <c r="A91" s="140"/>
      <c r="B91" s="140"/>
      <c r="C91" s="140"/>
      <c r="D91" s="140"/>
      <c r="F91" s="103">
        <f t="shared" si="4"/>
        <v>0</v>
      </c>
      <c r="G91" s="103">
        <f t="shared" si="5"/>
        <v>0</v>
      </c>
      <c r="H91" s="103">
        <f t="shared" si="6"/>
        <v>0</v>
      </c>
      <c r="I91" s="103">
        <f t="shared" si="7"/>
        <v>0</v>
      </c>
      <c r="K91" s="103" t="str">
        <f t="shared" si="24"/>
        <v/>
      </c>
      <c r="L91" s="103" t="str">
        <f t="shared" si="25"/>
        <v/>
      </c>
      <c r="M91" s="103" t="str">
        <f t="shared" si="26"/>
        <v/>
      </c>
      <c r="N91" s="289" t="str">
        <f t="shared" si="27"/>
        <v/>
      </c>
      <c r="T91" s="103" t="str">
        <f t="shared" si="8"/>
        <v/>
      </c>
      <c r="U91" s="103" t="str">
        <f t="shared" si="9"/>
        <v/>
      </c>
      <c r="V91" s="103" t="str">
        <f t="shared" si="10"/>
        <v/>
      </c>
      <c r="W91" s="103" t="str">
        <f t="shared" si="11"/>
        <v/>
      </c>
      <c r="X91" s="103" t="str">
        <f t="shared" si="12"/>
        <v/>
      </c>
      <c r="Y91" s="103" t="str">
        <f t="shared" si="13"/>
        <v/>
      </c>
      <c r="Z91" s="103" t="str">
        <f t="shared" si="14"/>
        <v/>
      </c>
      <c r="AA91" s="103" t="str">
        <f t="shared" si="15"/>
        <v/>
      </c>
      <c r="AV91" s="226" t="str">
        <f t="shared" si="28"/>
        <v/>
      </c>
      <c r="AW91" s="226" t="str">
        <f t="shared" si="29"/>
        <v/>
      </c>
      <c r="AX91" s="226" t="str">
        <f t="shared" si="30"/>
        <v/>
      </c>
      <c r="AY91" s="226" t="str">
        <f t="shared" si="31"/>
        <v/>
      </c>
    </row>
    <row r="92" spans="1:51">
      <c r="A92" s="140"/>
      <c r="B92" s="140"/>
      <c r="C92" s="140"/>
      <c r="D92" s="140"/>
      <c r="F92" s="103">
        <f t="shared" si="4"/>
        <v>0</v>
      </c>
      <c r="G92" s="103">
        <f t="shared" si="5"/>
        <v>0</v>
      </c>
      <c r="H92" s="103">
        <f t="shared" si="6"/>
        <v>0</v>
      </c>
      <c r="I92" s="103">
        <f t="shared" si="7"/>
        <v>0</v>
      </c>
      <c r="K92" s="103" t="str">
        <f t="shared" si="24"/>
        <v/>
      </c>
      <c r="L92" s="103" t="str">
        <f t="shared" si="25"/>
        <v/>
      </c>
      <c r="M92" s="103" t="str">
        <f t="shared" si="26"/>
        <v/>
      </c>
      <c r="N92" s="289" t="str">
        <f t="shared" si="27"/>
        <v/>
      </c>
      <c r="T92" s="103" t="str">
        <f t="shared" si="8"/>
        <v/>
      </c>
      <c r="U92" s="103" t="str">
        <f t="shared" si="9"/>
        <v/>
      </c>
      <c r="V92" s="103" t="str">
        <f t="shared" si="10"/>
        <v/>
      </c>
      <c r="W92" s="103" t="str">
        <f t="shared" si="11"/>
        <v/>
      </c>
      <c r="X92" s="103" t="str">
        <f t="shared" si="12"/>
        <v/>
      </c>
      <c r="Y92" s="103" t="str">
        <f t="shared" si="13"/>
        <v/>
      </c>
      <c r="Z92" s="103" t="str">
        <f t="shared" si="14"/>
        <v/>
      </c>
      <c r="AA92" s="103" t="str">
        <f t="shared" si="15"/>
        <v/>
      </c>
      <c r="AV92" s="226" t="str">
        <f t="shared" si="28"/>
        <v/>
      </c>
      <c r="AW92" s="226" t="str">
        <f t="shared" si="29"/>
        <v/>
      </c>
      <c r="AX92" s="226" t="str">
        <f t="shared" si="30"/>
        <v/>
      </c>
      <c r="AY92" s="226" t="str">
        <f t="shared" si="31"/>
        <v/>
      </c>
    </row>
    <row r="93" spans="1:51">
      <c r="A93" s="140"/>
      <c r="B93" s="140"/>
      <c r="C93" s="140"/>
      <c r="D93" s="140"/>
      <c r="F93" s="103">
        <f t="shared" si="4"/>
        <v>0</v>
      </c>
      <c r="G93" s="103">
        <f t="shared" si="5"/>
        <v>0</v>
      </c>
      <c r="H93" s="103">
        <f t="shared" si="6"/>
        <v>0</v>
      </c>
      <c r="I93" s="103">
        <f t="shared" si="7"/>
        <v>0</v>
      </c>
      <c r="K93" s="103" t="str">
        <f t="shared" si="24"/>
        <v/>
      </c>
      <c r="L93" s="103" t="str">
        <f t="shared" si="25"/>
        <v/>
      </c>
      <c r="M93" s="103" t="str">
        <f t="shared" si="26"/>
        <v/>
      </c>
      <c r="N93" s="289" t="str">
        <f t="shared" si="27"/>
        <v/>
      </c>
      <c r="T93" s="103" t="str">
        <f t="shared" si="8"/>
        <v/>
      </c>
      <c r="U93" s="103" t="str">
        <f t="shared" si="9"/>
        <v/>
      </c>
      <c r="V93" s="103" t="str">
        <f t="shared" si="10"/>
        <v/>
      </c>
      <c r="W93" s="103" t="str">
        <f t="shared" si="11"/>
        <v/>
      </c>
      <c r="X93" s="103" t="str">
        <f t="shared" si="12"/>
        <v/>
      </c>
      <c r="Y93" s="103" t="str">
        <f t="shared" si="13"/>
        <v/>
      </c>
      <c r="Z93" s="103" t="str">
        <f t="shared" si="14"/>
        <v/>
      </c>
      <c r="AA93" s="103" t="str">
        <f t="shared" si="15"/>
        <v/>
      </c>
      <c r="AV93" s="226" t="str">
        <f t="shared" si="28"/>
        <v/>
      </c>
      <c r="AW93" s="226" t="str">
        <f t="shared" si="29"/>
        <v/>
      </c>
      <c r="AX93" s="226" t="str">
        <f t="shared" si="30"/>
        <v/>
      </c>
      <c r="AY93" s="226" t="str">
        <f t="shared" si="31"/>
        <v/>
      </c>
    </row>
    <row r="94" spans="1:51">
      <c r="A94" s="140"/>
      <c r="B94" s="140"/>
      <c r="C94" s="140"/>
      <c r="D94" s="140"/>
      <c r="F94" s="103">
        <f t="shared" si="4"/>
        <v>0</v>
      </c>
      <c r="G94" s="103">
        <f t="shared" si="5"/>
        <v>0</v>
      </c>
      <c r="H94" s="103">
        <f t="shared" si="6"/>
        <v>0</v>
      </c>
      <c r="I94" s="103">
        <f t="shared" si="7"/>
        <v>0</v>
      </c>
      <c r="K94" s="103" t="str">
        <f t="shared" si="24"/>
        <v/>
      </c>
      <c r="L94" s="103" t="str">
        <f t="shared" si="25"/>
        <v/>
      </c>
      <c r="M94" s="103" t="str">
        <f t="shared" si="26"/>
        <v/>
      </c>
      <c r="N94" s="289" t="str">
        <f t="shared" si="27"/>
        <v/>
      </c>
      <c r="T94" s="103" t="str">
        <f t="shared" si="8"/>
        <v/>
      </c>
      <c r="U94" s="103" t="str">
        <f t="shared" si="9"/>
        <v/>
      </c>
      <c r="V94" s="103" t="str">
        <f t="shared" si="10"/>
        <v/>
      </c>
      <c r="W94" s="103" t="str">
        <f t="shared" si="11"/>
        <v/>
      </c>
      <c r="X94" s="103" t="str">
        <f t="shared" si="12"/>
        <v/>
      </c>
      <c r="Y94" s="103" t="str">
        <f t="shared" si="13"/>
        <v/>
      </c>
      <c r="Z94" s="103" t="str">
        <f t="shared" si="14"/>
        <v/>
      </c>
      <c r="AA94" s="103" t="str">
        <f t="shared" si="15"/>
        <v/>
      </c>
      <c r="AV94" s="226" t="str">
        <f t="shared" si="28"/>
        <v/>
      </c>
      <c r="AW94" s="226" t="str">
        <f t="shared" si="29"/>
        <v/>
      </c>
      <c r="AX94" s="226" t="str">
        <f t="shared" si="30"/>
        <v/>
      </c>
      <c r="AY94" s="226" t="str">
        <f t="shared" si="31"/>
        <v/>
      </c>
    </row>
    <row r="95" spans="1:51">
      <c r="A95" s="140"/>
      <c r="B95" s="140"/>
      <c r="C95" s="140"/>
      <c r="D95" s="140"/>
      <c r="F95" s="103">
        <f t="shared" si="4"/>
        <v>0</v>
      </c>
      <c r="G95" s="103">
        <f t="shared" si="5"/>
        <v>0</v>
      </c>
      <c r="H95" s="103">
        <f t="shared" si="6"/>
        <v>0</v>
      </c>
      <c r="I95" s="103">
        <f t="shared" si="7"/>
        <v>0</v>
      </c>
      <c r="K95" s="103" t="str">
        <f t="shared" si="24"/>
        <v/>
      </c>
      <c r="L95" s="103" t="str">
        <f t="shared" si="25"/>
        <v/>
      </c>
      <c r="M95" s="103" t="str">
        <f t="shared" si="26"/>
        <v/>
      </c>
      <c r="N95" s="289" t="str">
        <f t="shared" si="27"/>
        <v/>
      </c>
      <c r="T95" s="103" t="str">
        <f t="shared" si="8"/>
        <v/>
      </c>
      <c r="U95" s="103" t="str">
        <f t="shared" si="9"/>
        <v/>
      </c>
      <c r="V95" s="103" t="str">
        <f t="shared" si="10"/>
        <v/>
      </c>
      <c r="W95" s="103" t="str">
        <f t="shared" si="11"/>
        <v/>
      </c>
      <c r="X95" s="103" t="str">
        <f t="shared" si="12"/>
        <v/>
      </c>
      <c r="Y95" s="103" t="str">
        <f t="shared" si="13"/>
        <v/>
      </c>
      <c r="Z95" s="103" t="str">
        <f t="shared" si="14"/>
        <v/>
      </c>
      <c r="AA95" s="103" t="str">
        <f t="shared" si="15"/>
        <v/>
      </c>
      <c r="AV95" s="226" t="str">
        <f t="shared" si="28"/>
        <v/>
      </c>
      <c r="AW95" s="226" t="str">
        <f t="shared" si="29"/>
        <v/>
      </c>
      <c r="AX95" s="226" t="str">
        <f t="shared" si="30"/>
        <v/>
      </c>
      <c r="AY95" s="226" t="str">
        <f t="shared" si="31"/>
        <v/>
      </c>
    </row>
    <row r="96" spans="1:51">
      <c r="A96" s="140"/>
      <c r="B96" s="140"/>
      <c r="C96" s="140"/>
      <c r="D96" s="140"/>
      <c r="F96" s="103">
        <f t="shared" si="4"/>
        <v>0</v>
      </c>
      <c r="G96" s="103">
        <f t="shared" si="5"/>
        <v>0</v>
      </c>
      <c r="H96" s="103">
        <f t="shared" si="6"/>
        <v>0</v>
      </c>
      <c r="I96" s="103">
        <f t="shared" si="7"/>
        <v>0</v>
      </c>
      <c r="K96" s="103" t="str">
        <f t="shared" si="24"/>
        <v/>
      </c>
      <c r="L96" s="103" t="str">
        <f t="shared" si="25"/>
        <v/>
      </c>
      <c r="M96" s="103" t="str">
        <f t="shared" si="26"/>
        <v/>
      </c>
      <c r="N96" s="289" t="str">
        <f t="shared" si="27"/>
        <v/>
      </c>
      <c r="T96" s="103" t="str">
        <f t="shared" si="8"/>
        <v/>
      </c>
      <c r="U96" s="103" t="str">
        <f t="shared" si="9"/>
        <v/>
      </c>
      <c r="V96" s="103" t="str">
        <f t="shared" si="10"/>
        <v/>
      </c>
      <c r="W96" s="103" t="str">
        <f t="shared" si="11"/>
        <v/>
      </c>
      <c r="X96" s="103" t="str">
        <f t="shared" ref="X96:X151" si="32">IF(A96="","",((T96-$W$16)^2))</f>
        <v/>
      </c>
      <c r="Y96" s="103" t="str">
        <f t="shared" ref="Y96:Y151" si="33">IF(B96="","",((U96-$W$16)^2))</f>
        <v/>
      </c>
      <c r="Z96" s="103" t="str">
        <f t="shared" ref="Z96:Z151" si="34">IF(C96="","",((V96-$W$16)^2))</f>
        <v/>
      </c>
      <c r="AA96" s="103" t="str">
        <f t="shared" ref="AA96:AA151" si="35">IF(D96="","",((W96-$W$16)^2))</f>
        <v/>
      </c>
      <c r="AV96" s="226" t="str">
        <f t="shared" si="28"/>
        <v/>
      </c>
      <c r="AW96" s="226" t="str">
        <f t="shared" si="29"/>
        <v/>
      </c>
      <c r="AX96" s="226" t="str">
        <f t="shared" si="30"/>
        <v/>
      </c>
      <c r="AY96" s="226" t="str">
        <f t="shared" si="31"/>
        <v/>
      </c>
    </row>
    <row r="97" spans="1:51">
      <c r="A97" s="140"/>
      <c r="B97" s="140"/>
      <c r="C97" s="140"/>
      <c r="D97" s="140"/>
      <c r="F97" s="103">
        <f t="shared" si="4"/>
        <v>0</v>
      </c>
      <c r="G97" s="103">
        <f t="shared" si="5"/>
        <v>0</v>
      </c>
      <c r="H97" s="103">
        <f t="shared" si="6"/>
        <v>0</v>
      </c>
      <c r="I97" s="103">
        <f t="shared" si="7"/>
        <v>0</v>
      </c>
      <c r="K97" s="103" t="str">
        <f t="shared" si="24"/>
        <v/>
      </c>
      <c r="L97" s="103" t="str">
        <f t="shared" si="25"/>
        <v/>
      </c>
      <c r="M97" s="103" t="str">
        <f t="shared" si="26"/>
        <v/>
      </c>
      <c r="N97" s="289" t="str">
        <f t="shared" si="27"/>
        <v/>
      </c>
      <c r="T97" s="103" t="str">
        <f t="shared" ref="T97:T151" si="36">IF(A97="","",ABS(A97-$AJ$15))</f>
        <v/>
      </c>
      <c r="U97" s="103" t="str">
        <f t="shared" ref="U97:U151" si="37">IF(B97="","",ABS(B97-$AJ$16))</f>
        <v/>
      </c>
      <c r="V97" s="103" t="str">
        <f t="shared" ref="V97:V151" si="38">IF(C97="","",ABS(C97-$AJ$17))</f>
        <v/>
      </c>
      <c r="W97" s="103" t="str">
        <f t="shared" ref="W97:W151" si="39">IF(D97="","",ABS(D97-$AJ$18))</f>
        <v/>
      </c>
      <c r="X97" s="103" t="str">
        <f t="shared" si="32"/>
        <v/>
      </c>
      <c r="Y97" s="103" t="str">
        <f t="shared" si="33"/>
        <v/>
      </c>
      <c r="Z97" s="103" t="str">
        <f t="shared" si="34"/>
        <v/>
      </c>
      <c r="AA97" s="103" t="str">
        <f t="shared" si="35"/>
        <v/>
      </c>
      <c r="AV97" s="226" t="str">
        <f t="shared" si="28"/>
        <v/>
      </c>
      <c r="AW97" s="226" t="str">
        <f t="shared" si="29"/>
        <v/>
      </c>
      <c r="AX97" s="226" t="str">
        <f t="shared" si="30"/>
        <v/>
      </c>
      <c r="AY97" s="226" t="str">
        <f t="shared" si="31"/>
        <v/>
      </c>
    </row>
    <row r="98" spans="1:51">
      <c r="A98" s="140"/>
      <c r="B98" s="140"/>
      <c r="C98" s="140"/>
      <c r="D98" s="140"/>
      <c r="F98" s="103">
        <f t="shared" si="4"/>
        <v>0</v>
      </c>
      <c r="G98" s="103">
        <f t="shared" si="5"/>
        <v>0</v>
      </c>
      <c r="H98" s="103">
        <f t="shared" si="6"/>
        <v>0</v>
      </c>
      <c r="I98" s="103">
        <f t="shared" si="7"/>
        <v>0</v>
      </c>
      <c r="K98" s="103" t="str">
        <f t="shared" si="24"/>
        <v/>
      </c>
      <c r="L98" s="103" t="str">
        <f t="shared" si="25"/>
        <v/>
      </c>
      <c r="M98" s="103" t="str">
        <f t="shared" si="26"/>
        <v/>
      </c>
      <c r="N98" s="289" t="str">
        <f t="shared" si="27"/>
        <v/>
      </c>
      <c r="T98" s="103" t="str">
        <f t="shared" si="36"/>
        <v/>
      </c>
      <c r="U98" s="103" t="str">
        <f t="shared" si="37"/>
        <v/>
      </c>
      <c r="V98" s="103" t="str">
        <f t="shared" si="38"/>
        <v/>
      </c>
      <c r="W98" s="103" t="str">
        <f t="shared" si="39"/>
        <v/>
      </c>
      <c r="X98" s="103" t="str">
        <f t="shared" si="32"/>
        <v/>
      </c>
      <c r="Y98" s="103" t="str">
        <f t="shared" si="33"/>
        <v/>
      </c>
      <c r="Z98" s="103" t="str">
        <f t="shared" si="34"/>
        <v/>
      </c>
      <c r="AA98" s="103" t="str">
        <f t="shared" si="35"/>
        <v/>
      </c>
      <c r="AV98" s="226" t="str">
        <f t="shared" si="28"/>
        <v/>
      </c>
      <c r="AW98" s="226" t="str">
        <f t="shared" si="29"/>
        <v/>
      </c>
      <c r="AX98" s="226" t="str">
        <f t="shared" si="30"/>
        <v/>
      </c>
      <c r="AY98" s="226" t="str">
        <f t="shared" si="31"/>
        <v/>
      </c>
    </row>
    <row r="99" spans="1:51">
      <c r="A99" s="140"/>
      <c r="B99" s="140"/>
      <c r="C99" s="140"/>
      <c r="D99" s="140"/>
      <c r="F99" s="103">
        <f t="shared" si="4"/>
        <v>0</v>
      </c>
      <c r="G99" s="103">
        <f t="shared" si="5"/>
        <v>0</v>
      </c>
      <c r="H99" s="103">
        <f t="shared" si="6"/>
        <v>0</v>
      </c>
      <c r="I99" s="103">
        <f t="shared" si="7"/>
        <v>0</v>
      </c>
      <c r="K99" s="103" t="str">
        <f t="shared" si="24"/>
        <v/>
      </c>
      <c r="L99" s="103" t="str">
        <f t="shared" si="25"/>
        <v/>
      </c>
      <c r="M99" s="103" t="str">
        <f t="shared" si="26"/>
        <v/>
      </c>
      <c r="N99" s="289" t="str">
        <f t="shared" si="27"/>
        <v/>
      </c>
      <c r="T99" s="103" t="str">
        <f t="shared" si="36"/>
        <v/>
      </c>
      <c r="U99" s="103" t="str">
        <f t="shared" si="37"/>
        <v/>
      </c>
      <c r="V99" s="103" t="str">
        <f t="shared" si="38"/>
        <v/>
      </c>
      <c r="W99" s="103" t="str">
        <f t="shared" si="39"/>
        <v/>
      </c>
      <c r="X99" s="103" t="str">
        <f t="shared" si="32"/>
        <v/>
      </c>
      <c r="Y99" s="103" t="str">
        <f t="shared" si="33"/>
        <v/>
      </c>
      <c r="Z99" s="103" t="str">
        <f t="shared" si="34"/>
        <v/>
      </c>
      <c r="AA99" s="103" t="str">
        <f t="shared" si="35"/>
        <v/>
      </c>
      <c r="AV99" s="226" t="str">
        <f t="shared" si="28"/>
        <v/>
      </c>
      <c r="AW99" s="226" t="str">
        <f t="shared" si="29"/>
        <v/>
      </c>
      <c r="AX99" s="226" t="str">
        <f t="shared" si="30"/>
        <v/>
      </c>
      <c r="AY99" s="226" t="str">
        <f t="shared" si="31"/>
        <v/>
      </c>
    </row>
    <row r="100" spans="1:51">
      <c r="A100" s="140"/>
      <c r="B100" s="140"/>
      <c r="C100" s="140"/>
      <c r="D100" s="140"/>
      <c r="F100" s="103">
        <f t="shared" si="4"/>
        <v>0</v>
      </c>
      <c r="G100" s="103">
        <f t="shared" si="5"/>
        <v>0</v>
      </c>
      <c r="H100" s="103">
        <f t="shared" si="6"/>
        <v>0</v>
      </c>
      <c r="I100" s="103">
        <f t="shared" si="7"/>
        <v>0</v>
      </c>
      <c r="K100" s="103" t="str">
        <f t="shared" si="24"/>
        <v/>
      </c>
      <c r="L100" s="103" t="str">
        <f t="shared" si="25"/>
        <v/>
      </c>
      <c r="M100" s="103" t="str">
        <f t="shared" si="26"/>
        <v/>
      </c>
      <c r="N100" s="289" t="str">
        <f t="shared" si="27"/>
        <v/>
      </c>
      <c r="T100" s="103" t="str">
        <f t="shared" si="36"/>
        <v/>
      </c>
      <c r="U100" s="103" t="str">
        <f t="shared" si="37"/>
        <v/>
      </c>
      <c r="V100" s="103" t="str">
        <f t="shared" si="38"/>
        <v/>
      </c>
      <c r="W100" s="103" t="str">
        <f t="shared" si="39"/>
        <v/>
      </c>
      <c r="X100" s="103" t="str">
        <f t="shared" si="32"/>
        <v/>
      </c>
      <c r="Y100" s="103" t="str">
        <f t="shared" si="33"/>
        <v/>
      </c>
      <c r="Z100" s="103" t="str">
        <f t="shared" si="34"/>
        <v/>
      </c>
      <c r="AA100" s="103" t="str">
        <f t="shared" si="35"/>
        <v/>
      </c>
      <c r="AV100" s="226" t="str">
        <f t="shared" si="28"/>
        <v/>
      </c>
      <c r="AW100" s="226" t="str">
        <f t="shared" si="29"/>
        <v/>
      </c>
      <c r="AX100" s="226" t="str">
        <f t="shared" si="30"/>
        <v/>
      </c>
      <c r="AY100" s="226" t="str">
        <f t="shared" si="31"/>
        <v/>
      </c>
    </row>
    <row r="101" spans="1:51">
      <c r="A101" s="140"/>
      <c r="B101" s="140"/>
      <c r="C101" s="140"/>
      <c r="D101" s="140"/>
      <c r="F101" s="103">
        <f t="shared" si="4"/>
        <v>0</v>
      </c>
      <c r="G101" s="103">
        <f t="shared" si="5"/>
        <v>0</v>
      </c>
      <c r="H101" s="103">
        <f t="shared" si="6"/>
        <v>0</v>
      </c>
      <c r="I101" s="103">
        <f t="shared" si="7"/>
        <v>0</v>
      </c>
      <c r="K101" s="103" t="str">
        <f t="shared" si="24"/>
        <v/>
      </c>
      <c r="L101" s="103" t="str">
        <f t="shared" si="25"/>
        <v/>
      </c>
      <c r="M101" s="103" t="str">
        <f t="shared" si="26"/>
        <v/>
      </c>
      <c r="N101" s="289" t="str">
        <f t="shared" si="27"/>
        <v/>
      </c>
      <c r="T101" s="103" t="str">
        <f t="shared" si="36"/>
        <v/>
      </c>
      <c r="U101" s="103" t="str">
        <f t="shared" si="37"/>
        <v/>
      </c>
      <c r="V101" s="103" t="str">
        <f t="shared" si="38"/>
        <v/>
      </c>
      <c r="W101" s="103" t="str">
        <f t="shared" si="39"/>
        <v/>
      </c>
      <c r="X101" s="103" t="str">
        <f t="shared" si="32"/>
        <v/>
      </c>
      <c r="Y101" s="103" t="str">
        <f t="shared" si="33"/>
        <v/>
      </c>
      <c r="Z101" s="103" t="str">
        <f t="shared" si="34"/>
        <v/>
      </c>
      <c r="AA101" s="103" t="str">
        <f t="shared" si="35"/>
        <v/>
      </c>
      <c r="AV101" s="226" t="str">
        <f t="shared" si="28"/>
        <v/>
      </c>
      <c r="AW101" s="226" t="str">
        <f t="shared" si="29"/>
        <v/>
      </c>
      <c r="AX101" s="226" t="str">
        <f t="shared" si="30"/>
        <v/>
      </c>
      <c r="AY101" s="226" t="str">
        <f t="shared" si="31"/>
        <v/>
      </c>
    </row>
    <row r="102" spans="1:51">
      <c r="A102" s="140"/>
      <c r="B102" s="140"/>
      <c r="C102" s="140"/>
      <c r="D102" s="140"/>
      <c r="F102" s="103">
        <f t="shared" si="4"/>
        <v>0</v>
      </c>
      <c r="G102" s="103">
        <f t="shared" si="5"/>
        <v>0</v>
      </c>
      <c r="H102" s="103">
        <f t="shared" si="6"/>
        <v>0</v>
      </c>
      <c r="I102" s="103">
        <f t="shared" si="7"/>
        <v>0</v>
      </c>
      <c r="K102" s="103" t="str">
        <f t="shared" si="24"/>
        <v/>
      </c>
      <c r="L102" s="103" t="str">
        <f t="shared" si="25"/>
        <v/>
      </c>
      <c r="M102" s="103" t="str">
        <f t="shared" si="26"/>
        <v/>
      </c>
      <c r="N102" s="289" t="str">
        <f t="shared" si="27"/>
        <v/>
      </c>
      <c r="T102" s="103" t="str">
        <f t="shared" si="36"/>
        <v/>
      </c>
      <c r="U102" s="103" t="str">
        <f t="shared" si="37"/>
        <v/>
      </c>
      <c r="V102" s="103" t="str">
        <f t="shared" si="38"/>
        <v/>
      </c>
      <c r="W102" s="103" t="str">
        <f t="shared" si="39"/>
        <v/>
      </c>
      <c r="X102" s="103" t="str">
        <f t="shared" si="32"/>
        <v/>
      </c>
      <c r="Y102" s="103" t="str">
        <f t="shared" si="33"/>
        <v/>
      </c>
      <c r="Z102" s="103" t="str">
        <f t="shared" si="34"/>
        <v/>
      </c>
      <c r="AA102" s="103" t="str">
        <f t="shared" si="35"/>
        <v/>
      </c>
      <c r="AV102" s="226" t="str">
        <f t="shared" si="28"/>
        <v/>
      </c>
      <c r="AW102" s="226" t="str">
        <f t="shared" si="29"/>
        <v/>
      </c>
      <c r="AX102" s="226" t="str">
        <f t="shared" si="30"/>
        <v/>
      </c>
      <c r="AY102" s="226" t="str">
        <f t="shared" si="31"/>
        <v/>
      </c>
    </row>
    <row r="103" spans="1:51">
      <c r="A103" s="140"/>
      <c r="B103" s="140"/>
      <c r="C103" s="140"/>
      <c r="D103" s="140"/>
      <c r="F103" s="103">
        <f t="shared" si="4"/>
        <v>0</v>
      </c>
      <c r="G103" s="103">
        <f t="shared" si="5"/>
        <v>0</v>
      </c>
      <c r="H103" s="103">
        <f t="shared" si="6"/>
        <v>0</v>
      </c>
      <c r="I103" s="103">
        <f t="shared" si="7"/>
        <v>0</v>
      </c>
      <c r="K103" s="103" t="str">
        <f t="shared" si="24"/>
        <v/>
      </c>
      <c r="L103" s="103" t="str">
        <f t="shared" si="25"/>
        <v/>
      </c>
      <c r="M103" s="103" t="str">
        <f t="shared" si="26"/>
        <v/>
      </c>
      <c r="N103" s="289" t="str">
        <f t="shared" si="27"/>
        <v/>
      </c>
      <c r="T103" s="103" t="str">
        <f t="shared" si="36"/>
        <v/>
      </c>
      <c r="U103" s="103" t="str">
        <f t="shared" si="37"/>
        <v/>
      </c>
      <c r="V103" s="103" t="str">
        <f t="shared" si="38"/>
        <v/>
      </c>
      <c r="W103" s="103" t="str">
        <f t="shared" si="39"/>
        <v/>
      </c>
      <c r="X103" s="103" t="str">
        <f t="shared" si="32"/>
        <v/>
      </c>
      <c r="Y103" s="103" t="str">
        <f t="shared" si="33"/>
        <v/>
      </c>
      <c r="Z103" s="103" t="str">
        <f t="shared" si="34"/>
        <v/>
      </c>
      <c r="AA103" s="103" t="str">
        <f t="shared" si="35"/>
        <v/>
      </c>
      <c r="AV103" s="226" t="str">
        <f t="shared" si="28"/>
        <v/>
      </c>
      <c r="AW103" s="226" t="str">
        <f t="shared" si="29"/>
        <v/>
      </c>
      <c r="AX103" s="226" t="str">
        <f t="shared" si="30"/>
        <v/>
      </c>
      <c r="AY103" s="226" t="str">
        <f t="shared" si="31"/>
        <v/>
      </c>
    </row>
    <row r="104" spans="1:51">
      <c r="A104" s="140"/>
      <c r="B104" s="140"/>
      <c r="C104" s="140"/>
      <c r="D104" s="140"/>
      <c r="F104" s="103">
        <f t="shared" si="4"/>
        <v>0</v>
      </c>
      <c r="G104" s="103">
        <f t="shared" si="5"/>
        <v>0</v>
      </c>
      <c r="H104" s="103">
        <f t="shared" si="6"/>
        <v>0</v>
      </c>
      <c r="I104" s="103">
        <f t="shared" si="7"/>
        <v>0</v>
      </c>
      <c r="K104" s="103" t="str">
        <f t="shared" si="24"/>
        <v/>
      </c>
      <c r="L104" s="103" t="str">
        <f t="shared" si="25"/>
        <v/>
      </c>
      <c r="M104" s="103" t="str">
        <f t="shared" si="26"/>
        <v/>
      </c>
      <c r="N104" s="289" t="str">
        <f t="shared" si="27"/>
        <v/>
      </c>
      <c r="T104" s="103" t="str">
        <f t="shared" si="36"/>
        <v/>
      </c>
      <c r="U104" s="103" t="str">
        <f t="shared" si="37"/>
        <v/>
      </c>
      <c r="V104" s="103" t="str">
        <f t="shared" si="38"/>
        <v/>
      </c>
      <c r="W104" s="103" t="str">
        <f t="shared" si="39"/>
        <v/>
      </c>
      <c r="X104" s="103" t="str">
        <f t="shared" si="32"/>
        <v/>
      </c>
      <c r="Y104" s="103" t="str">
        <f t="shared" si="33"/>
        <v/>
      </c>
      <c r="Z104" s="103" t="str">
        <f t="shared" si="34"/>
        <v/>
      </c>
      <c r="AA104" s="103" t="str">
        <f t="shared" si="35"/>
        <v/>
      </c>
      <c r="AV104" s="226" t="str">
        <f t="shared" si="28"/>
        <v/>
      </c>
      <c r="AW104" s="226" t="str">
        <f t="shared" si="29"/>
        <v/>
      </c>
      <c r="AX104" s="226" t="str">
        <f t="shared" si="30"/>
        <v/>
      </c>
      <c r="AY104" s="226" t="str">
        <f t="shared" si="31"/>
        <v/>
      </c>
    </row>
    <row r="105" spans="1:51">
      <c r="A105" s="140"/>
      <c r="B105" s="140"/>
      <c r="C105" s="140"/>
      <c r="D105" s="140"/>
      <c r="F105" s="103">
        <f t="shared" si="4"/>
        <v>0</v>
      </c>
      <c r="G105" s="103">
        <f t="shared" si="5"/>
        <v>0</v>
      </c>
      <c r="H105" s="103">
        <f t="shared" si="6"/>
        <v>0</v>
      </c>
      <c r="I105" s="103">
        <f t="shared" si="7"/>
        <v>0</v>
      </c>
      <c r="K105" s="103" t="str">
        <f t="shared" si="24"/>
        <v/>
      </c>
      <c r="L105" s="103" t="str">
        <f t="shared" si="25"/>
        <v/>
      </c>
      <c r="M105" s="103" t="str">
        <f t="shared" si="26"/>
        <v/>
      </c>
      <c r="N105" s="289" t="str">
        <f t="shared" si="27"/>
        <v/>
      </c>
      <c r="T105" s="103" t="str">
        <f t="shared" si="36"/>
        <v/>
      </c>
      <c r="U105" s="103" t="str">
        <f t="shared" si="37"/>
        <v/>
      </c>
      <c r="V105" s="103" t="str">
        <f t="shared" si="38"/>
        <v/>
      </c>
      <c r="W105" s="103" t="str">
        <f t="shared" si="39"/>
        <v/>
      </c>
      <c r="X105" s="103" t="str">
        <f t="shared" si="32"/>
        <v/>
      </c>
      <c r="Y105" s="103" t="str">
        <f t="shared" si="33"/>
        <v/>
      </c>
      <c r="Z105" s="103" t="str">
        <f t="shared" si="34"/>
        <v/>
      </c>
      <c r="AA105" s="103" t="str">
        <f t="shared" si="35"/>
        <v/>
      </c>
      <c r="AV105" s="226" t="str">
        <f t="shared" si="28"/>
        <v/>
      </c>
      <c r="AW105" s="226" t="str">
        <f t="shared" si="29"/>
        <v/>
      </c>
      <c r="AX105" s="226" t="str">
        <f t="shared" si="30"/>
        <v/>
      </c>
      <c r="AY105" s="226" t="str">
        <f t="shared" si="31"/>
        <v/>
      </c>
    </row>
    <row r="106" spans="1:51">
      <c r="A106" s="140"/>
      <c r="B106" s="140"/>
      <c r="C106" s="140"/>
      <c r="D106" s="140"/>
      <c r="F106" s="103">
        <f t="shared" si="4"/>
        <v>0</v>
      </c>
      <c r="G106" s="103">
        <f t="shared" si="5"/>
        <v>0</v>
      </c>
      <c r="H106" s="103">
        <f t="shared" si="6"/>
        <v>0</v>
      </c>
      <c r="I106" s="103">
        <f t="shared" si="7"/>
        <v>0</v>
      </c>
      <c r="K106" s="103" t="str">
        <f t="shared" si="24"/>
        <v/>
      </c>
      <c r="L106" s="103" t="str">
        <f t="shared" si="25"/>
        <v/>
      </c>
      <c r="M106" s="103" t="str">
        <f t="shared" si="26"/>
        <v/>
      </c>
      <c r="N106" s="289" t="str">
        <f t="shared" si="27"/>
        <v/>
      </c>
      <c r="T106" s="103" t="str">
        <f t="shared" si="36"/>
        <v/>
      </c>
      <c r="U106" s="103" t="str">
        <f t="shared" si="37"/>
        <v/>
      </c>
      <c r="V106" s="103" t="str">
        <f t="shared" si="38"/>
        <v/>
      </c>
      <c r="W106" s="103" t="str">
        <f t="shared" si="39"/>
        <v/>
      </c>
      <c r="X106" s="103" t="str">
        <f t="shared" si="32"/>
        <v/>
      </c>
      <c r="Y106" s="103" t="str">
        <f t="shared" si="33"/>
        <v/>
      </c>
      <c r="Z106" s="103" t="str">
        <f t="shared" si="34"/>
        <v/>
      </c>
      <c r="AA106" s="103" t="str">
        <f t="shared" si="35"/>
        <v/>
      </c>
      <c r="AV106" s="226" t="str">
        <f t="shared" si="28"/>
        <v/>
      </c>
      <c r="AW106" s="226" t="str">
        <f t="shared" si="29"/>
        <v/>
      </c>
      <c r="AX106" s="226" t="str">
        <f t="shared" si="30"/>
        <v/>
      </c>
      <c r="AY106" s="226" t="str">
        <f t="shared" si="31"/>
        <v/>
      </c>
    </row>
    <row r="107" spans="1:51">
      <c r="A107" s="140"/>
      <c r="B107" s="140"/>
      <c r="C107" s="140"/>
      <c r="D107" s="140"/>
      <c r="F107" s="103">
        <f t="shared" si="4"/>
        <v>0</v>
      </c>
      <c r="G107" s="103">
        <f t="shared" si="5"/>
        <v>0</v>
      </c>
      <c r="H107" s="103">
        <f t="shared" si="6"/>
        <v>0</v>
      </c>
      <c r="I107" s="103">
        <f t="shared" si="7"/>
        <v>0</v>
      </c>
      <c r="K107" s="103" t="str">
        <f t="shared" si="24"/>
        <v/>
      </c>
      <c r="L107" s="103" t="str">
        <f t="shared" si="25"/>
        <v/>
      </c>
      <c r="M107" s="103" t="str">
        <f t="shared" si="26"/>
        <v/>
      </c>
      <c r="N107" s="289" t="str">
        <f t="shared" si="27"/>
        <v/>
      </c>
      <c r="T107" s="103" t="str">
        <f t="shared" si="36"/>
        <v/>
      </c>
      <c r="U107" s="103" t="str">
        <f t="shared" si="37"/>
        <v/>
      </c>
      <c r="V107" s="103" t="str">
        <f t="shared" si="38"/>
        <v/>
      </c>
      <c r="W107" s="103" t="str">
        <f t="shared" si="39"/>
        <v/>
      </c>
      <c r="X107" s="103" t="str">
        <f t="shared" si="32"/>
        <v/>
      </c>
      <c r="Y107" s="103" t="str">
        <f t="shared" si="33"/>
        <v/>
      </c>
      <c r="Z107" s="103" t="str">
        <f t="shared" si="34"/>
        <v/>
      </c>
      <c r="AA107" s="103" t="str">
        <f t="shared" si="35"/>
        <v/>
      </c>
      <c r="AV107" s="226" t="str">
        <f t="shared" si="28"/>
        <v/>
      </c>
      <c r="AW107" s="226" t="str">
        <f t="shared" si="29"/>
        <v/>
      </c>
      <c r="AX107" s="226" t="str">
        <f t="shared" si="30"/>
        <v/>
      </c>
      <c r="AY107" s="226" t="str">
        <f t="shared" si="31"/>
        <v/>
      </c>
    </row>
    <row r="108" spans="1:51">
      <c r="A108" s="140"/>
      <c r="B108" s="140"/>
      <c r="C108" s="140"/>
      <c r="D108" s="140"/>
      <c r="F108" s="103">
        <f t="shared" si="4"/>
        <v>0</v>
      </c>
      <c r="G108" s="103">
        <f t="shared" si="5"/>
        <v>0</v>
      </c>
      <c r="H108" s="103">
        <f t="shared" si="6"/>
        <v>0</v>
      </c>
      <c r="I108" s="103">
        <f t="shared" si="7"/>
        <v>0</v>
      </c>
      <c r="K108" s="103" t="str">
        <f t="shared" si="24"/>
        <v/>
      </c>
      <c r="L108" s="103" t="str">
        <f t="shared" si="25"/>
        <v/>
      </c>
      <c r="M108" s="103" t="str">
        <f t="shared" si="26"/>
        <v/>
      </c>
      <c r="N108" s="289" t="str">
        <f t="shared" si="27"/>
        <v/>
      </c>
      <c r="T108" s="103" t="str">
        <f t="shared" si="36"/>
        <v/>
      </c>
      <c r="U108" s="103" t="str">
        <f t="shared" si="37"/>
        <v/>
      </c>
      <c r="V108" s="103" t="str">
        <f t="shared" si="38"/>
        <v/>
      </c>
      <c r="W108" s="103" t="str">
        <f t="shared" si="39"/>
        <v/>
      </c>
      <c r="X108" s="103" t="str">
        <f t="shared" si="32"/>
        <v/>
      </c>
      <c r="Y108" s="103" t="str">
        <f t="shared" si="33"/>
        <v/>
      </c>
      <c r="Z108" s="103" t="str">
        <f t="shared" si="34"/>
        <v/>
      </c>
      <c r="AA108" s="103" t="str">
        <f t="shared" si="35"/>
        <v/>
      </c>
      <c r="AV108" s="226" t="str">
        <f t="shared" si="28"/>
        <v/>
      </c>
      <c r="AW108" s="226" t="str">
        <f t="shared" si="29"/>
        <v/>
      </c>
      <c r="AX108" s="226" t="str">
        <f t="shared" si="30"/>
        <v/>
      </c>
      <c r="AY108" s="226" t="str">
        <f t="shared" si="31"/>
        <v/>
      </c>
    </row>
    <row r="109" spans="1:51">
      <c r="A109" s="140"/>
      <c r="B109" s="140"/>
      <c r="C109" s="140"/>
      <c r="D109" s="140"/>
      <c r="F109" s="103">
        <f t="shared" si="4"/>
        <v>0</v>
      </c>
      <c r="G109" s="103">
        <f t="shared" si="5"/>
        <v>0</v>
      </c>
      <c r="H109" s="103">
        <f t="shared" si="6"/>
        <v>0</v>
      </c>
      <c r="I109" s="103">
        <f t="shared" si="7"/>
        <v>0</v>
      </c>
      <c r="K109" s="103" t="str">
        <f t="shared" si="24"/>
        <v/>
      </c>
      <c r="L109" s="103" t="str">
        <f t="shared" si="25"/>
        <v/>
      </c>
      <c r="M109" s="103" t="str">
        <f t="shared" si="26"/>
        <v/>
      </c>
      <c r="N109" s="289" t="str">
        <f t="shared" si="27"/>
        <v/>
      </c>
      <c r="T109" s="103" t="str">
        <f t="shared" si="36"/>
        <v/>
      </c>
      <c r="U109" s="103" t="str">
        <f t="shared" si="37"/>
        <v/>
      </c>
      <c r="V109" s="103" t="str">
        <f t="shared" si="38"/>
        <v/>
      </c>
      <c r="W109" s="103" t="str">
        <f t="shared" si="39"/>
        <v/>
      </c>
      <c r="X109" s="103" t="str">
        <f t="shared" si="32"/>
        <v/>
      </c>
      <c r="Y109" s="103" t="str">
        <f t="shared" si="33"/>
        <v/>
      </c>
      <c r="Z109" s="103" t="str">
        <f t="shared" si="34"/>
        <v/>
      </c>
      <c r="AA109" s="103" t="str">
        <f t="shared" si="35"/>
        <v/>
      </c>
      <c r="AV109" s="226" t="str">
        <f t="shared" si="28"/>
        <v/>
      </c>
      <c r="AW109" s="226" t="str">
        <f t="shared" si="29"/>
        <v/>
      </c>
      <c r="AX109" s="226" t="str">
        <f t="shared" si="30"/>
        <v/>
      </c>
      <c r="AY109" s="226" t="str">
        <f t="shared" si="31"/>
        <v/>
      </c>
    </row>
    <row r="110" spans="1:51">
      <c r="A110" s="140"/>
      <c r="B110" s="140"/>
      <c r="C110" s="140"/>
      <c r="D110" s="140"/>
      <c r="F110" s="103">
        <f t="shared" si="4"/>
        <v>0</v>
      </c>
      <c r="G110" s="103">
        <f t="shared" si="5"/>
        <v>0</v>
      </c>
      <c r="H110" s="103">
        <f t="shared" si="6"/>
        <v>0</v>
      </c>
      <c r="I110" s="103">
        <f t="shared" si="7"/>
        <v>0</v>
      </c>
      <c r="K110" s="103" t="str">
        <f t="shared" si="24"/>
        <v/>
      </c>
      <c r="L110" s="103" t="str">
        <f t="shared" si="25"/>
        <v/>
      </c>
      <c r="M110" s="103" t="str">
        <f t="shared" si="26"/>
        <v/>
      </c>
      <c r="N110" s="289" t="str">
        <f t="shared" si="27"/>
        <v/>
      </c>
      <c r="T110" s="103" t="str">
        <f t="shared" si="36"/>
        <v/>
      </c>
      <c r="U110" s="103" t="str">
        <f t="shared" si="37"/>
        <v/>
      </c>
      <c r="V110" s="103" t="str">
        <f t="shared" si="38"/>
        <v/>
      </c>
      <c r="W110" s="103" t="str">
        <f t="shared" si="39"/>
        <v/>
      </c>
      <c r="X110" s="103" t="str">
        <f t="shared" si="32"/>
        <v/>
      </c>
      <c r="Y110" s="103" t="str">
        <f t="shared" si="33"/>
        <v/>
      </c>
      <c r="Z110" s="103" t="str">
        <f t="shared" si="34"/>
        <v/>
      </c>
      <c r="AA110" s="103" t="str">
        <f t="shared" si="35"/>
        <v/>
      </c>
      <c r="AV110" s="226" t="str">
        <f t="shared" si="28"/>
        <v/>
      </c>
      <c r="AW110" s="226" t="str">
        <f t="shared" si="29"/>
        <v/>
      </c>
      <c r="AX110" s="226" t="str">
        <f t="shared" si="30"/>
        <v/>
      </c>
      <c r="AY110" s="226" t="str">
        <f t="shared" si="31"/>
        <v/>
      </c>
    </row>
    <row r="111" spans="1:51">
      <c r="A111" s="140"/>
      <c r="B111" s="140"/>
      <c r="C111" s="140"/>
      <c r="D111" s="140"/>
      <c r="F111" s="103">
        <f t="shared" si="4"/>
        <v>0</v>
      </c>
      <c r="G111" s="103">
        <f t="shared" si="5"/>
        <v>0</v>
      </c>
      <c r="H111" s="103">
        <f t="shared" si="6"/>
        <v>0</v>
      </c>
      <c r="I111" s="103">
        <f t="shared" si="7"/>
        <v>0</v>
      </c>
      <c r="K111" s="103" t="str">
        <f t="shared" si="24"/>
        <v/>
      </c>
      <c r="L111" s="103" t="str">
        <f t="shared" si="25"/>
        <v/>
      </c>
      <c r="M111" s="103" t="str">
        <f t="shared" si="26"/>
        <v/>
      </c>
      <c r="N111" s="289" t="str">
        <f t="shared" si="27"/>
        <v/>
      </c>
      <c r="T111" s="103" t="str">
        <f t="shared" si="36"/>
        <v/>
      </c>
      <c r="U111" s="103" t="str">
        <f t="shared" si="37"/>
        <v/>
      </c>
      <c r="V111" s="103" t="str">
        <f t="shared" si="38"/>
        <v/>
      </c>
      <c r="W111" s="103" t="str">
        <f t="shared" si="39"/>
        <v/>
      </c>
      <c r="X111" s="103" t="str">
        <f t="shared" si="32"/>
        <v/>
      </c>
      <c r="Y111" s="103" t="str">
        <f t="shared" si="33"/>
        <v/>
      </c>
      <c r="Z111" s="103" t="str">
        <f t="shared" si="34"/>
        <v/>
      </c>
      <c r="AA111" s="103" t="str">
        <f t="shared" si="35"/>
        <v/>
      </c>
      <c r="AV111" s="226" t="str">
        <f t="shared" si="28"/>
        <v/>
      </c>
      <c r="AW111" s="226" t="str">
        <f t="shared" si="29"/>
        <v/>
      </c>
      <c r="AX111" s="226" t="str">
        <f t="shared" si="30"/>
        <v/>
      </c>
      <c r="AY111" s="226" t="str">
        <f t="shared" si="31"/>
        <v/>
      </c>
    </row>
    <row r="112" spans="1:51">
      <c r="A112" s="140"/>
      <c r="B112" s="140"/>
      <c r="C112" s="140"/>
      <c r="D112" s="140"/>
      <c r="F112" s="103">
        <f t="shared" si="4"/>
        <v>0</v>
      </c>
      <c r="G112" s="103">
        <f t="shared" si="5"/>
        <v>0</v>
      </c>
      <c r="H112" s="103">
        <f t="shared" si="6"/>
        <v>0</v>
      </c>
      <c r="I112" s="103">
        <f t="shared" si="7"/>
        <v>0</v>
      </c>
      <c r="K112" s="103" t="str">
        <f t="shared" si="24"/>
        <v/>
      </c>
      <c r="L112" s="103" t="str">
        <f t="shared" si="25"/>
        <v/>
      </c>
      <c r="M112" s="103" t="str">
        <f t="shared" si="26"/>
        <v/>
      </c>
      <c r="N112" s="289" t="str">
        <f t="shared" si="27"/>
        <v/>
      </c>
      <c r="T112" s="103" t="str">
        <f t="shared" si="36"/>
        <v/>
      </c>
      <c r="U112" s="103" t="str">
        <f t="shared" si="37"/>
        <v/>
      </c>
      <c r="V112" s="103" t="str">
        <f t="shared" si="38"/>
        <v/>
      </c>
      <c r="W112" s="103" t="str">
        <f t="shared" si="39"/>
        <v/>
      </c>
      <c r="X112" s="103" t="str">
        <f t="shared" si="32"/>
        <v/>
      </c>
      <c r="Y112" s="103" t="str">
        <f t="shared" si="33"/>
        <v/>
      </c>
      <c r="Z112" s="103" t="str">
        <f t="shared" si="34"/>
        <v/>
      </c>
      <c r="AA112" s="103" t="str">
        <f t="shared" si="35"/>
        <v/>
      </c>
      <c r="AV112" s="226" t="str">
        <f t="shared" si="28"/>
        <v/>
      </c>
      <c r="AW112" s="226" t="str">
        <f t="shared" si="29"/>
        <v/>
      </c>
      <c r="AX112" s="226" t="str">
        <f t="shared" si="30"/>
        <v/>
      </c>
      <c r="AY112" s="226" t="str">
        <f t="shared" si="31"/>
        <v/>
      </c>
    </row>
    <row r="113" spans="1:51">
      <c r="A113" s="140"/>
      <c r="B113" s="140"/>
      <c r="C113" s="140"/>
      <c r="D113" s="140"/>
      <c r="F113" s="103">
        <f t="shared" si="4"/>
        <v>0</v>
      </c>
      <c r="G113" s="103">
        <f t="shared" si="5"/>
        <v>0</v>
      </c>
      <c r="H113" s="103">
        <f t="shared" si="6"/>
        <v>0</v>
      </c>
      <c r="I113" s="103">
        <f t="shared" si="7"/>
        <v>0</v>
      </c>
      <c r="K113" s="103" t="str">
        <f t="shared" si="24"/>
        <v/>
      </c>
      <c r="L113" s="103" t="str">
        <f t="shared" si="25"/>
        <v/>
      </c>
      <c r="M113" s="103" t="str">
        <f t="shared" si="26"/>
        <v/>
      </c>
      <c r="N113" s="289" t="str">
        <f t="shared" si="27"/>
        <v/>
      </c>
      <c r="T113" s="103" t="str">
        <f t="shared" si="36"/>
        <v/>
      </c>
      <c r="U113" s="103" t="str">
        <f t="shared" si="37"/>
        <v/>
      </c>
      <c r="V113" s="103" t="str">
        <f t="shared" si="38"/>
        <v/>
      </c>
      <c r="W113" s="103" t="str">
        <f t="shared" si="39"/>
        <v/>
      </c>
      <c r="X113" s="103" t="str">
        <f t="shared" si="32"/>
        <v/>
      </c>
      <c r="Y113" s="103" t="str">
        <f t="shared" si="33"/>
        <v/>
      </c>
      <c r="Z113" s="103" t="str">
        <f t="shared" si="34"/>
        <v/>
      </c>
      <c r="AA113" s="103" t="str">
        <f t="shared" si="35"/>
        <v/>
      </c>
      <c r="AV113" s="226" t="str">
        <f t="shared" si="28"/>
        <v/>
      </c>
      <c r="AW113" s="226" t="str">
        <f t="shared" si="29"/>
        <v/>
      </c>
      <c r="AX113" s="226" t="str">
        <f t="shared" si="30"/>
        <v/>
      </c>
      <c r="AY113" s="226" t="str">
        <f t="shared" si="31"/>
        <v/>
      </c>
    </row>
    <row r="114" spans="1:51">
      <c r="A114" s="140"/>
      <c r="B114" s="140"/>
      <c r="C114" s="140"/>
      <c r="D114" s="140"/>
      <c r="F114" s="103">
        <f t="shared" si="4"/>
        <v>0</v>
      </c>
      <c r="G114" s="103">
        <f t="shared" si="5"/>
        <v>0</v>
      </c>
      <c r="H114" s="103">
        <f t="shared" si="6"/>
        <v>0</v>
      </c>
      <c r="I114" s="103">
        <f t="shared" si="7"/>
        <v>0</v>
      </c>
      <c r="K114" s="103" t="str">
        <f t="shared" si="24"/>
        <v/>
      </c>
      <c r="L114" s="103" t="str">
        <f t="shared" si="25"/>
        <v/>
      </c>
      <c r="M114" s="103" t="str">
        <f t="shared" si="26"/>
        <v/>
      </c>
      <c r="N114" s="289" t="str">
        <f t="shared" si="27"/>
        <v/>
      </c>
      <c r="T114" s="103" t="str">
        <f t="shared" si="36"/>
        <v/>
      </c>
      <c r="U114" s="103" t="str">
        <f t="shared" si="37"/>
        <v/>
      </c>
      <c r="V114" s="103" t="str">
        <f t="shared" si="38"/>
        <v/>
      </c>
      <c r="W114" s="103" t="str">
        <f t="shared" si="39"/>
        <v/>
      </c>
      <c r="X114" s="103" t="str">
        <f t="shared" si="32"/>
        <v/>
      </c>
      <c r="Y114" s="103" t="str">
        <f t="shared" si="33"/>
        <v/>
      </c>
      <c r="Z114" s="103" t="str">
        <f t="shared" si="34"/>
        <v/>
      </c>
      <c r="AA114" s="103" t="str">
        <f t="shared" si="35"/>
        <v/>
      </c>
      <c r="AV114" s="226" t="str">
        <f t="shared" si="28"/>
        <v/>
      </c>
      <c r="AW114" s="226" t="str">
        <f t="shared" si="29"/>
        <v/>
      </c>
      <c r="AX114" s="226" t="str">
        <f t="shared" si="30"/>
        <v/>
      </c>
      <c r="AY114" s="226" t="str">
        <f t="shared" si="31"/>
        <v/>
      </c>
    </row>
    <row r="115" spans="1:51">
      <c r="A115" s="140"/>
      <c r="B115" s="140"/>
      <c r="C115" s="140"/>
      <c r="D115" s="140"/>
      <c r="F115" s="103">
        <f t="shared" si="4"/>
        <v>0</v>
      </c>
      <c r="G115" s="103">
        <f t="shared" si="5"/>
        <v>0</v>
      </c>
      <c r="H115" s="103">
        <f t="shared" si="6"/>
        <v>0</v>
      </c>
      <c r="I115" s="103">
        <f t="shared" si="7"/>
        <v>0</v>
      </c>
      <c r="K115" s="103" t="str">
        <f t="shared" si="24"/>
        <v/>
      </c>
      <c r="L115" s="103" t="str">
        <f t="shared" si="25"/>
        <v/>
      </c>
      <c r="M115" s="103" t="str">
        <f t="shared" si="26"/>
        <v/>
      </c>
      <c r="N115" s="289" t="str">
        <f t="shared" si="27"/>
        <v/>
      </c>
      <c r="T115" s="103" t="str">
        <f t="shared" si="36"/>
        <v/>
      </c>
      <c r="U115" s="103" t="str">
        <f t="shared" si="37"/>
        <v/>
      </c>
      <c r="V115" s="103" t="str">
        <f t="shared" si="38"/>
        <v/>
      </c>
      <c r="W115" s="103" t="str">
        <f t="shared" si="39"/>
        <v/>
      </c>
      <c r="X115" s="103" t="str">
        <f t="shared" si="32"/>
        <v/>
      </c>
      <c r="Y115" s="103" t="str">
        <f t="shared" si="33"/>
        <v/>
      </c>
      <c r="Z115" s="103" t="str">
        <f t="shared" si="34"/>
        <v/>
      </c>
      <c r="AA115" s="103" t="str">
        <f t="shared" si="35"/>
        <v/>
      </c>
      <c r="AV115" s="226" t="str">
        <f t="shared" si="28"/>
        <v/>
      </c>
      <c r="AW115" s="226" t="str">
        <f t="shared" si="29"/>
        <v/>
      </c>
      <c r="AX115" s="226" t="str">
        <f t="shared" si="30"/>
        <v/>
      </c>
      <c r="AY115" s="226" t="str">
        <f t="shared" si="31"/>
        <v/>
      </c>
    </row>
    <row r="116" spans="1:51">
      <c r="A116" s="140"/>
      <c r="B116" s="140"/>
      <c r="C116" s="140"/>
      <c r="D116" s="140"/>
      <c r="F116" s="103">
        <f t="shared" si="4"/>
        <v>0</v>
      </c>
      <c r="G116" s="103">
        <f t="shared" si="5"/>
        <v>0</v>
      </c>
      <c r="H116" s="103">
        <f t="shared" si="6"/>
        <v>0</v>
      </c>
      <c r="I116" s="103">
        <f t="shared" si="7"/>
        <v>0</v>
      </c>
      <c r="K116" s="103" t="str">
        <f t="shared" si="24"/>
        <v/>
      </c>
      <c r="L116" s="103" t="str">
        <f t="shared" si="25"/>
        <v/>
      </c>
      <c r="M116" s="103" t="str">
        <f t="shared" si="26"/>
        <v/>
      </c>
      <c r="N116" s="289" t="str">
        <f t="shared" si="27"/>
        <v/>
      </c>
      <c r="T116" s="103" t="str">
        <f t="shared" si="36"/>
        <v/>
      </c>
      <c r="U116" s="103" t="str">
        <f t="shared" si="37"/>
        <v/>
      </c>
      <c r="V116" s="103" t="str">
        <f t="shared" si="38"/>
        <v/>
      </c>
      <c r="W116" s="103" t="str">
        <f t="shared" si="39"/>
        <v/>
      </c>
      <c r="X116" s="103" t="str">
        <f t="shared" si="32"/>
        <v/>
      </c>
      <c r="Y116" s="103" t="str">
        <f t="shared" si="33"/>
        <v/>
      </c>
      <c r="Z116" s="103" t="str">
        <f t="shared" si="34"/>
        <v/>
      </c>
      <c r="AA116" s="103" t="str">
        <f t="shared" si="35"/>
        <v/>
      </c>
      <c r="AV116" s="226" t="str">
        <f t="shared" si="28"/>
        <v/>
      </c>
      <c r="AW116" s="226" t="str">
        <f t="shared" si="29"/>
        <v/>
      </c>
      <c r="AX116" s="226" t="str">
        <f t="shared" si="30"/>
        <v/>
      </c>
      <c r="AY116" s="226" t="str">
        <f t="shared" si="31"/>
        <v/>
      </c>
    </row>
    <row r="117" spans="1:51">
      <c r="A117" s="140"/>
      <c r="B117" s="140"/>
      <c r="C117" s="140"/>
      <c r="D117" s="140"/>
      <c r="F117" s="103">
        <f t="shared" ref="F117:F151" si="40">A117^2</f>
        <v>0</v>
      </c>
      <c r="G117" s="103">
        <f t="shared" ref="G117:G151" si="41">B117^2</f>
        <v>0</v>
      </c>
      <c r="H117" s="103">
        <f t="shared" ref="H117:H151" si="42">C117^2</f>
        <v>0</v>
      </c>
      <c r="I117" s="103">
        <f t="shared" ref="I117:I151" si="43">D117^2</f>
        <v>0</v>
      </c>
      <c r="K117" s="103" t="str">
        <f t="shared" ref="K117:K151" si="44">IF(A117="","",((A117-$AI$19)^2))</f>
        <v/>
      </c>
      <c r="L117" s="103" t="str">
        <f t="shared" ref="L117:L151" si="45">IF(B117="","",((B117-$AI$19)^2))</f>
        <v/>
      </c>
      <c r="M117" s="103" t="str">
        <f t="shared" ref="M117:M151" si="46">IF(C117="","",((C117-$AI$19)^2))</f>
        <v/>
      </c>
      <c r="N117" s="289" t="str">
        <f t="shared" ref="N117:N151" si="47">IF(D117="","",((D117-$AI$19)^2))</f>
        <v/>
      </c>
      <c r="T117" s="103" t="str">
        <f t="shared" si="36"/>
        <v/>
      </c>
      <c r="U117" s="103" t="str">
        <f t="shared" si="37"/>
        <v/>
      </c>
      <c r="V117" s="103" t="str">
        <f t="shared" si="38"/>
        <v/>
      </c>
      <c r="W117" s="103" t="str">
        <f t="shared" si="39"/>
        <v/>
      </c>
      <c r="X117" s="103" t="str">
        <f t="shared" si="32"/>
        <v/>
      </c>
      <c r="Y117" s="103" t="str">
        <f t="shared" si="33"/>
        <v/>
      </c>
      <c r="Z117" s="103" t="str">
        <f t="shared" si="34"/>
        <v/>
      </c>
      <c r="AA117" s="103" t="str">
        <f t="shared" si="35"/>
        <v/>
      </c>
      <c r="AV117" s="226" t="str">
        <f t="shared" si="28"/>
        <v/>
      </c>
      <c r="AW117" s="226" t="str">
        <f t="shared" si="29"/>
        <v/>
      </c>
      <c r="AX117" s="226" t="str">
        <f t="shared" si="30"/>
        <v/>
      </c>
      <c r="AY117" s="226" t="str">
        <f t="shared" si="31"/>
        <v/>
      </c>
    </row>
    <row r="118" spans="1:51">
      <c r="A118" s="140"/>
      <c r="B118" s="140"/>
      <c r="C118" s="140"/>
      <c r="D118" s="140"/>
      <c r="F118" s="103">
        <f t="shared" si="40"/>
        <v>0</v>
      </c>
      <c r="G118" s="103">
        <f t="shared" si="41"/>
        <v>0</v>
      </c>
      <c r="H118" s="103">
        <f t="shared" si="42"/>
        <v>0</v>
      </c>
      <c r="I118" s="103">
        <f t="shared" si="43"/>
        <v>0</v>
      </c>
      <c r="K118" s="103" t="str">
        <f t="shared" si="44"/>
        <v/>
      </c>
      <c r="L118" s="103" t="str">
        <f t="shared" si="45"/>
        <v/>
      </c>
      <c r="M118" s="103" t="str">
        <f t="shared" si="46"/>
        <v/>
      </c>
      <c r="N118" s="289" t="str">
        <f t="shared" si="47"/>
        <v/>
      </c>
      <c r="T118" s="103" t="str">
        <f t="shared" si="36"/>
        <v/>
      </c>
      <c r="U118" s="103" t="str">
        <f t="shared" si="37"/>
        <v/>
      </c>
      <c r="V118" s="103" t="str">
        <f t="shared" si="38"/>
        <v/>
      </c>
      <c r="W118" s="103" t="str">
        <f t="shared" si="39"/>
        <v/>
      </c>
      <c r="X118" s="103" t="str">
        <f t="shared" si="32"/>
        <v/>
      </c>
      <c r="Y118" s="103" t="str">
        <f t="shared" si="33"/>
        <v/>
      </c>
      <c r="Z118" s="103" t="str">
        <f t="shared" si="34"/>
        <v/>
      </c>
      <c r="AA118" s="103" t="str">
        <f t="shared" si="35"/>
        <v/>
      </c>
      <c r="AV118" s="226" t="str">
        <f t="shared" si="28"/>
        <v/>
      </c>
      <c r="AW118" s="226" t="str">
        <f t="shared" si="29"/>
        <v/>
      </c>
      <c r="AX118" s="226" t="str">
        <f t="shared" si="30"/>
        <v/>
      </c>
      <c r="AY118" s="226" t="str">
        <f t="shared" si="31"/>
        <v/>
      </c>
    </row>
    <row r="119" spans="1:51">
      <c r="A119" s="140"/>
      <c r="B119" s="140"/>
      <c r="C119" s="140"/>
      <c r="D119" s="140"/>
      <c r="F119" s="103">
        <f t="shared" si="40"/>
        <v>0</v>
      </c>
      <c r="G119" s="103">
        <f t="shared" si="41"/>
        <v>0</v>
      </c>
      <c r="H119" s="103">
        <f t="shared" si="42"/>
        <v>0</v>
      </c>
      <c r="I119" s="103">
        <f t="shared" si="43"/>
        <v>0</v>
      </c>
      <c r="K119" s="103" t="str">
        <f t="shared" si="44"/>
        <v/>
      </c>
      <c r="L119" s="103" t="str">
        <f t="shared" si="45"/>
        <v/>
      </c>
      <c r="M119" s="103" t="str">
        <f t="shared" si="46"/>
        <v/>
      </c>
      <c r="N119" s="289" t="str">
        <f t="shared" si="47"/>
        <v/>
      </c>
      <c r="T119" s="103" t="str">
        <f t="shared" si="36"/>
        <v/>
      </c>
      <c r="U119" s="103" t="str">
        <f t="shared" si="37"/>
        <v/>
      </c>
      <c r="V119" s="103" t="str">
        <f t="shared" si="38"/>
        <v/>
      </c>
      <c r="W119" s="103" t="str">
        <f t="shared" si="39"/>
        <v/>
      </c>
      <c r="X119" s="103" t="str">
        <f t="shared" si="32"/>
        <v/>
      </c>
      <c r="Y119" s="103" t="str">
        <f t="shared" si="33"/>
        <v/>
      </c>
      <c r="Z119" s="103" t="str">
        <f t="shared" si="34"/>
        <v/>
      </c>
      <c r="AA119" s="103" t="str">
        <f t="shared" si="35"/>
        <v/>
      </c>
      <c r="AV119" s="226" t="str">
        <f t="shared" si="28"/>
        <v/>
      </c>
      <c r="AW119" s="226" t="str">
        <f t="shared" si="29"/>
        <v/>
      </c>
      <c r="AX119" s="226" t="str">
        <f t="shared" si="30"/>
        <v/>
      </c>
      <c r="AY119" s="226" t="str">
        <f t="shared" si="31"/>
        <v/>
      </c>
    </row>
    <row r="120" spans="1:51">
      <c r="A120" s="140"/>
      <c r="B120" s="140"/>
      <c r="C120" s="140"/>
      <c r="D120" s="140"/>
      <c r="F120" s="103">
        <f t="shared" si="40"/>
        <v>0</v>
      </c>
      <c r="G120" s="103">
        <f t="shared" si="41"/>
        <v>0</v>
      </c>
      <c r="H120" s="103">
        <f t="shared" si="42"/>
        <v>0</v>
      </c>
      <c r="I120" s="103">
        <f t="shared" si="43"/>
        <v>0</v>
      </c>
      <c r="K120" s="103" t="str">
        <f t="shared" si="44"/>
        <v/>
      </c>
      <c r="L120" s="103" t="str">
        <f t="shared" si="45"/>
        <v/>
      </c>
      <c r="M120" s="103" t="str">
        <f t="shared" si="46"/>
        <v/>
      </c>
      <c r="N120" s="289" t="str">
        <f t="shared" si="47"/>
        <v/>
      </c>
      <c r="T120" s="103" t="str">
        <f t="shared" si="36"/>
        <v/>
      </c>
      <c r="U120" s="103" t="str">
        <f t="shared" si="37"/>
        <v/>
      </c>
      <c r="V120" s="103" t="str">
        <f t="shared" si="38"/>
        <v/>
      </c>
      <c r="W120" s="103" t="str">
        <f t="shared" si="39"/>
        <v/>
      </c>
      <c r="X120" s="103" t="str">
        <f t="shared" si="32"/>
        <v/>
      </c>
      <c r="Y120" s="103" t="str">
        <f t="shared" si="33"/>
        <v/>
      </c>
      <c r="Z120" s="103" t="str">
        <f t="shared" si="34"/>
        <v/>
      </c>
      <c r="AA120" s="103" t="str">
        <f t="shared" si="35"/>
        <v/>
      </c>
      <c r="AV120" s="226" t="str">
        <f t="shared" si="28"/>
        <v/>
      </c>
      <c r="AW120" s="226" t="str">
        <f t="shared" si="29"/>
        <v/>
      </c>
      <c r="AX120" s="226" t="str">
        <f t="shared" si="30"/>
        <v/>
      </c>
      <c r="AY120" s="226" t="str">
        <f t="shared" si="31"/>
        <v/>
      </c>
    </row>
    <row r="121" spans="1:51">
      <c r="A121" s="140"/>
      <c r="B121" s="140"/>
      <c r="C121" s="140"/>
      <c r="D121" s="140"/>
      <c r="F121" s="103">
        <f t="shared" si="40"/>
        <v>0</v>
      </c>
      <c r="G121" s="103">
        <f t="shared" si="41"/>
        <v>0</v>
      </c>
      <c r="H121" s="103">
        <f t="shared" si="42"/>
        <v>0</v>
      </c>
      <c r="I121" s="103">
        <f t="shared" si="43"/>
        <v>0</v>
      </c>
      <c r="K121" s="103" t="str">
        <f t="shared" si="44"/>
        <v/>
      </c>
      <c r="L121" s="103" t="str">
        <f t="shared" si="45"/>
        <v/>
      </c>
      <c r="M121" s="103" t="str">
        <f t="shared" si="46"/>
        <v/>
      </c>
      <c r="N121" s="289" t="str">
        <f t="shared" si="47"/>
        <v/>
      </c>
      <c r="T121" s="103" t="str">
        <f t="shared" si="36"/>
        <v/>
      </c>
      <c r="U121" s="103" t="str">
        <f t="shared" si="37"/>
        <v/>
      </c>
      <c r="V121" s="103" t="str">
        <f t="shared" si="38"/>
        <v/>
      </c>
      <c r="W121" s="103" t="str">
        <f t="shared" si="39"/>
        <v/>
      </c>
      <c r="X121" s="103" t="str">
        <f t="shared" si="32"/>
        <v/>
      </c>
      <c r="Y121" s="103" t="str">
        <f t="shared" si="33"/>
        <v/>
      </c>
      <c r="Z121" s="103" t="str">
        <f t="shared" si="34"/>
        <v/>
      </c>
      <c r="AA121" s="103" t="str">
        <f t="shared" si="35"/>
        <v/>
      </c>
      <c r="AV121" s="226" t="str">
        <f t="shared" si="28"/>
        <v/>
      </c>
      <c r="AW121" s="226" t="str">
        <f t="shared" si="29"/>
        <v/>
      </c>
      <c r="AX121" s="226" t="str">
        <f t="shared" si="30"/>
        <v/>
      </c>
      <c r="AY121" s="226" t="str">
        <f t="shared" si="31"/>
        <v/>
      </c>
    </row>
    <row r="122" spans="1:51">
      <c r="A122" s="140"/>
      <c r="B122" s="140"/>
      <c r="C122" s="140"/>
      <c r="D122" s="140"/>
      <c r="F122" s="103">
        <f t="shared" si="40"/>
        <v>0</v>
      </c>
      <c r="G122" s="103">
        <f t="shared" si="41"/>
        <v>0</v>
      </c>
      <c r="H122" s="103">
        <f t="shared" si="42"/>
        <v>0</v>
      </c>
      <c r="I122" s="103">
        <f t="shared" si="43"/>
        <v>0</v>
      </c>
      <c r="K122" s="103" t="str">
        <f t="shared" si="44"/>
        <v/>
      </c>
      <c r="L122" s="103" t="str">
        <f t="shared" si="45"/>
        <v/>
      </c>
      <c r="M122" s="103" t="str">
        <f t="shared" si="46"/>
        <v/>
      </c>
      <c r="N122" s="289" t="str">
        <f t="shared" si="47"/>
        <v/>
      </c>
      <c r="T122" s="103" t="str">
        <f t="shared" si="36"/>
        <v/>
      </c>
      <c r="U122" s="103" t="str">
        <f t="shared" si="37"/>
        <v/>
      </c>
      <c r="V122" s="103" t="str">
        <f t="shared" si="38"/>
        <v/>
      </c>
      <c r="W122" s="103" t="str">
        <f t="shared" si="39"/>
        <v/>
      </c>
      <c r="X122" s="103" t="str">
        <f t="shared" si="32"/>
        <v/>
      </c>
      <c r="Y122" s="103" t="str">
        <f t="shared" si="33"/>
        <v/>
      </c>
      <c r="Z122" s="103" t="str">
        <f t="shared" si="34"/>
        <v/>
      </c>
      <c r="AA122" s="103" t="str">
        <f t="shared" si="35"/>
        <v/>
      </c>
      <c r="AV122" s="226" t="str">
        <f t="shared" si="28"/>
        <v/>
      </c>
      <c r="AW122" s="226" t="str">
        <f t="shared" si="29"/>
        <v/>
      </c>
      <c r="AX122" s="226" t="str">
        <f t="shared" si="30"/>
        <v/>
      </c>
      <c r="AY122" s="226" t="str">
        <f t="shared" si="31"/>
        <v/>
      </c>
    </row>
    <row r="123" spans="1:51">
      <c r="A123" s="140"/>
      <c r="B123" s="140"/>
      <c r="C123" s="140"/>
      <c r="D123" s="140"/>
      <c r="F123" s="103">
        <f t="shared" si="40"/>
        <v>0</v>
      </c>
      <c r="G123" s="103">
        <f t="shared" si="41"/>
        <v>0</v>
      </c>
      <c r="H123" s="103">
        <f t="shared" si="42"/>
        <v>0</v>
      </c>
      <c r="I123" s="103">
        <f t="shared" si="43"/>
        <v>0</v>
      </c>
      <c r="K123" s="103" t="str">
        <f t="shared" si="44"/>
        <v/>
      </c>
      <c r="L123" s="103" t="str">
        <f t="shared" si="45"/>
        <v/>
      </c>
      <c r="M123" s="103" t="str">
        <f t="shared" si="46"/>
        <v/>
      </c>
      <c r="N123" s="289" t="str">
        <f t="shared" si="47"/>
        <v/>
      </c>
      <c r="T123" s="103" t="str">
        <f t="shared" si="36"/>
        <v/>
      </c>
      <c r="U123" s="103" t="str">
        <f t="shared" si="37"/>
        <v/>
      </c>
      <c r="V123" s="103" t="str">
        <f t="shared" si="38"/>
        <v/>
      </c>
      <c r="W123" s="103" t="str">
        <f t="shared" si="39"/>
        <v/>
      </c>
      <c r="X123" s="103" t="str">
        <f t="shared" si="32"/>
        <v/>
      </c>
      <c r="Y123" s="103" t="str">
        <f t="shared" si="33"/>
        <v/>
      </c>
      <c r="Z123" s="103" t="str">
        <f t="shared" si="34"/>
        <v/>
      </c>
      <c r="AA123" s="103" t="str">
        <f t="shared" si="35"/>
        <v/>
      </c>
      <c r="AV123" s="226" t="str">
        <f t="shared" si="28"/>
        <v/>
      </c>
      <c r="AW123" s="226" t="str">
        <f t="shared" si="29"/>
        <v/>
      </c>
      <c r="AX123" s="226" t="str">
        <f t="shared" si="30"/>
        <v/>
      </c>
      <c r="AY123" s="226" t="str">
        <f t="shared" si="31"/>
        <v/>
      </c>
    </row>
    <row r="124" spans="1:51">
      <c r="A124" s="140"/>
      <c r="B124" s="140"/>
      <c r="C124" s="140"/>
      <c r="D124" s="140"/>
      <c r="F124" s="103">
        <f t="shared" si="40"/>
        <v>0</v>
      </c>
      <c r="G124" s="103">
        <f t="shared" si="41"/>
        <v>0</v>
      </c>
      <c r="H124" s="103">
        <f t="shared" si="42"/>
        <v>0</v>
      </c>
      <c r="I124" s="103">
        <f t="shared" si="43"/>
        <v>0</v>
      </c>
      <c r="K124" s="103" t="str">
        <f t="shared" si="44"/>
        <v/>
      </c>
      <c r="L124" s="103" t="str">
        <f t="shared" si="45"/>
        <v/>
      </c>
      <c r="M124" s="103" t="str">
        <f t="shared" si="46"/>
        <v/>
      </c>
      <c r="N124" s="289" t="str">
        <f t="shared" si="47"/>
        <v/>
      </c>
      <c r="T124" s="103" t="str">
        <f t="shared" si="36"/>
        <v/>
      </c>
      <c r="U124" s="103" t="str">
        <f t="shared" si="37"/>
        <v/>
      </c>
      <c r="V124" s="103" t="str">
        <f t="shared" si="38"/>
        <v/>
      </c>
      <c r="W124" s="103" t="str">
        <f t="shared" si="39"/>
        <v/>
      </c>
      <c r="X124" s="103" t="str">
        <f t="shared" si="32"/>
        <v/>
      </c>
      <c r="Y124" s="103" t="str">
        <f t="shared" si="33"/>
        <v/>
      </c>
      <c r="Z124" s="103" t="str">
        <f t="shared" si="34"/>
        <v/>
      </c>
      <c r="AA124" s="103" t="str">
        <f t="shared" si="35"/>
        <v/>
      </c>
      <c r="AV124" s="226" t="str">
        <f t="shared" si="28"/>
        <v/>
      </c>
      <c r="AW124" s="226" t="str">
        <f t="shared" si="29"/>
        <v/>
      </c>
      <c r="AX124" s="226" t="str">
        <f t="shared" si="30"/>
        <v/>
      </c>
      <c r="AY124" s="226" t="str">
        <f t="shared" si="31"/>
        <v/>
      </c>
    </row>
    <row r="125" spans="1:51">
      <c r="A125" s="140"/>
      <c r="B125" s="140"/>
      <c r="C125" s="140"/>
      <c r="D125" s="140"/>
      <c r="F125" s="103">
        <f t="shared" si="40"/>
        <v>0</v>
      </c>
      <c r="G125" s="103">
        <f t="shared" si="41"/>
        <v>0</v>
      </c>
      <c r="H125" s="103">
        <f t="shared" si="42"/>
        <v>0</v>
      </c>
      <c r="I125" s="103">
        <f t="shared" si="43"/>
        <v>0</v>
      </c>
      <c r="K125" s="103" t="str">
        <f t="shared" si="44"/>
        <v/>
      </c>
      <c r="L125" s="103" t="str">
        <f t="shared" si="45"/>
        <v/>
      </c>
      <c r="M125" s="103" t="str">
        <f t="shared" si="46"/>
        <v/>
      </c>
      <c r="N125" s="289" t="str">
        <f t="shared" si="47"/>
        <v/>
      </c>
      <c r="T125" s="103" t="str">
        <f t="shared" si="36"/>
        <v/>
      </c>
      <c r="U125" s="103" t="str">
        <f t="shared" si="37"/>
        <v/>
      </c>
      <c r="V125" s="103" t="str">
        <f t="shared" si="38"/>
        <v/>
      </c>
      <c r="W125" s="103" t="str">
        <f t="shared" si="39"/>
        <v/>
      </c>
      <c r="X125" s="103" t="str">
        <f t="shared" si="32"/>
        <v/>
      </c>
      <c r="Y125" s="103" t="str">
        <f t="shared" si="33"/>
        <v/>
      </c>
      <c r="Z125" s="103" t="str">
        <f t="shared" si="34"/>
        <v/>
      </c>
      <c r="AA125" s="103" t="str">
        <f t="shared" si="35"/>
        <v/>
      </c>
      <c r="AV125" s="226" t="str">
        <f t="shared" si="28"/>
        <v/>
      </c>
      <c r="AW125" s="226" t="str">
        <f t="shared" si="29"/>
        <v/>
      </c>
      <c r="AX125" s="226" t="str">
        <f t="shared" si="30"/>
        <v/>
      </c>
      <c r="AY125" s="226" t="str">
        <f t="shared" si="31"/>
        <v/>
      </c>
    </row>
    <row r="126" spans="1:51">
      <c r="A126" s="140"/>
      <c r="B126" s="140"/>
      <c r="C126" s="140"/>
      <c r="D126" s="140"/>
      <c r="F126" s="103">
        <f t="shared" si="40"/>
        <v>0</v>
      </c>
      <c r="G126" s="103">
        <f t="shared" si="41"/>
        <v>0</v>
      </c>
      <c r="H126" s="103">
        <f t="shared" si="42"/>
        <v>0</v>
      </c>
      <c r="I126" s="103">
        <f t="shared" si="43"/>
        <v>0</v>
      </c>
      <c r="K126" s="103" t="str">
        <f t="shared" si="44"/>
        <v/>
      </c>
      <c r="L126" s="103" t="str">
        <f t="shared" si="45"/>
        <v/>
      </c>
      <c r="M126" s="103" t="str">
        <f t="shared" si="46"/>
        <v/>
      </c>
      <c r="N126" s="289" t="str">
        <f t="shared" si="47"/>
        <v/>
      </c>
      <c r="T126" s="103" t="str">
        <f t="shared" si="36"/>
        <v/>
      </c>
      <c r="U126" s="103" t="str">
        <f t="shared" si="37"/>
        <v/>
      </c>
      <c r="V126" s="103" t="str">
        <f t="shared" si="38"/>
        <v/>
      </c>
      <c r="W126" s="103" t="str">
        <f t="shared" si="39"/>
        <v/>
      </c>
      <c r="X126" s="103" t="str">
        <f t="shared" si="32"/>
        <v/>
      </c>
      <c r="Y126" s="103" t="str">
        <f t="shared" si="33"/>
        <v/>
      </c>
      <c r="Z126" s="103" t="str">
        <f t="shared" si="34"/>
        <v/>
      </c>
      <c r="AA126" s="103" t="str">
        <f t="shared" si="35"/>
        <v/>
      </c>
      <c r="AV126" s="226" t="str">
        <f t="shared" si="28"/>
        <v/>
      </c>
      <c r="AW126" s="226" t="str">
        <f t="shared" si="29"/>
        <v/>
      </c>
      <c r="AX126" s="226" t="str">
        <f t="shared" si="30"/>
        <v/>
      </c>
      <c r="AY126" s="226" t="str">
        <f t="shared" si="31"/>
        <v/>
      </c>
    </row>
    <row r="127" spans="1:51">
      <c r="A127" s="140"/>
      <c r="B127" s="140"/>
      <c r="C127" s="140"/>
      <c r="D127" s="140"/>
      <c r="F127" s="103">
        <f t="shared" si="40"/>
        <v>0</v>
      </c>
      <c r="G127" s="103">
        <f t="shared" si="41"/>
        <v>0</v>
      </c>
      <c r="H127" s="103">
        <f t="shared" si="42"/>
        <v>0</v>
      </c>
      <c r="I127" s="103">
        <f t="shared" si="43"/>
        <v>0</v>
      </c>
      <c r="K127" s="103" t="str">
        <f t="shared" si="44"/>
        <v/>
      </c>
      <c r="L127" s="103" t="str">
        <f t="shared" si="45"/>
        <v/>
      </c>
      <c r="M127" s="103" t="str">
        <f t="shared" si="46"/>
        <v/>
      </c>
      <c r="N127" s="289" t="str">
        <f t="shared" si="47"/>
        <v/>
      </c>
      <c r="T127" s="103" t="str">
        <f t="shared" si="36"/>
        <v/>
      </c>
      <c r="U127" s="103" t="str">
        <f t="shared" si="37"/>
        <v/>
      </c>
      <c r="V127" s="103" t="str">
        <f t="shared" si="38"/>
        <v/>
      </c>
      <c r="W127" s="103" t="str">
        <f t="shared" si="39"/>
        <v/>
      </c>
      <c r="X127" s="103" t="str">
        <f t="shared" si="32"/>
        <v/>
      </c>
      <c r="Y127" s="103" t="str">
        <f t="shared" si="33"/>
        <v/>
      </c>
      <c r="Z127" s="103" t="str">
        <f t="shared" si="34"/>
        <v/>
      </c>
      <c r="AA127" s="103" t="str">
        <f t="shared" si="35"/>
        <v/>
      </c>
      <c r="AV127" s="226" t="str">
        <f t="shared" si="28"/>
        <v/>
      </c>
      <c r="AW127" s="226" t="str">
        <f t="shared" si="29"/>
        <v/>
      </c>
      <c r="AX127" s="226" t="str">
        <f t="shared" si="30"/>
        <v/>
      </c>
      <c r="AY127" s="226" t="str">
        <f t="shared" si="31"/>
        <v/>
      </c>
    </row>
    <row r="128" spans="1:51">
      <c r="A128" s="140"/>
      <c r="B128" s="140"/>
      <c r="C128" s="140"/>
      <c r="D128" s="140"/>
      <c r="F128" s="103">
        <f t="shared" si="40"/>
        <v>0</v>
      </c>
      <c r="G128" s="103">
        <f t="shared" si="41"/>
        <v>0</v>
      </c>
      <c r="H128" s="103">
        <f t="shared" si="42"/>
        <v>0</v>
      </c>
      <c r="I128" s="103">
        <f t="shared" si="43"/>
        <v>0</v>
      </c>
      <c r="K128" s="103" t="str">
        <f t="shared" si="44"/>
        <v/>
      </c>
      <c r="L128" s="103" t="str">
        <f t="shared" si="45"/>
        <v/>
      </c>
      <c r="M128" s="103" t="str">
        <f t="shared" si="46"/>
        <v/>
      </c>
      <c r="N128" s="289" t="str">
        <f t="shared" si="47"/>
        <v/>
      </c>
      <c r="T128" s="103" t="str">
        <f t="shared" si="36"/>
        <v/>
      </c>
      <c r="U128" s="103" t="str">
        <f t="shared" si="37"/>
        <v/>
      </c>
      <c r="V128" s="103" t="str">
        <f t="shared" si="38"/>
        <v/>
      </c>
      <c r="W128" s="103" t="str">
        <f t="shared" si="39"/>
        <v/>
      </c>
      <c r="X128" s="103" t="str">
        <f t="shared" si="32"/>
        <v/>
      </c>
      <c r="Y128" s="103" t="str">
        <f t="shared" si="33"/>
        <v/>
      </c>
      <c r="Z128" s="103" t="str">
        <f t="shared" si="34"/>
        <v/>
      </c>
      <c r="AA128" s="103" t="str">
        <f t="shared" si="35"/>
        <v/>
      </c>
      <c r="AV128" s="226" t="str">
        <f t="shared" si="28"/>
        <v/>
      </c>
      <c r="AW128" s="226" t="str">
        <f t="shared" si="29"/>
        <v/>
      </c>
      <c r="AX128" s="226" t="str">
        <f t="shared" si="30"/>
        <v/>
      </c>
      <c r="AY128" s="226" t="str">
        <f t="shared" si="31"/>
        <v/>
      </c>
    </row>
    <row r="129" spans="1:51">
      <c r="A129" s="140"/>
      <c r="B129" s="140"/>
      <c r="C129" s="140"/>
      <c r="D129" s="140"/>
      <c r="F129" s="103">
        <f t="shared" si="40"/>
        <v>0</v>
      </c>
      <c r="G129" s="103">
        <f t="shared" si="41"/>
        <v>0</v>
      </c>
      <c r="H129" s="103">
        <f t="shared" si="42"/>
        <v>0</v>
      </c>
      <c r="I129" s="103">
        <f t="shared" si="43"/>
        <v>0</v>
      </c>
      <c r="K129" s="103" t="str">
        <f t="shared" si="44"/>
        <v/>
      </c>
      <c r="L129" s="103" t="str">
        <f t="shared" si="45"/>
        <v/>
      </c>
      <c r="M129" s="103" t="str">
        <f t="shared" si="46"/>
        <v/>
      </c>
      <c r="N129" s="289" t="str">
        <f t="shared" si="47"/>
        <v/>
      </c>
      <c r="T129" s="103" t="str">
        <f t="shared" si="36"/>
        <v/>
      </c>
      <c r="U129" s="103" t="str">
        <f t="shared" si="37"/>
        <v/>
      </c>
      <c r="V129" s="103" t="str">
        <f t="shared" si="38"/>
        <v/>
      </c>
      <c r="W129" s="103" t="str">
        <f t="shared" si="39"/>
        <v/>
      </c>
      <c r="X129" s="103" t="str">
        <f t="shared" si="32"/>
        <v/>
      </c>
      <c r="Y129" s="103" t="str">
        <f t="shared" si="33"/>
        <v/>
      </c>
      <c r="Z129" s="103" t="str">
        <f t="shared" si="34"/>
        <v/>
      </c>
      <c r="AA129" s="103" t="str">
        <f t="shared" si="35"/>
        <v/>
      </c>
      <c r="AV129" s="226" t="str">
        <f t="shared" si="28"/>
        <v/>
      </c>
      <c r="AW129" s="226" t="str">
        <f t="shared" si="29"/>
        <v/>
      </c>
      <c r="AX129" s="226" t="str">
        <f t="shared" si="30"/>
        <v/>
      </c>
      <c r="AY129" s="226" t="str">
        <f t="shared" si="31"/>
        <v/>
      </c>
    </row>
    <row r="130" spans="1:51">
      <c r="A130" s="140"/>
      <c r="B130" s="140"/>
      <c r="C130" s="140"/>
      <c r="D130" s="140"/>
      <c r="F130" s="103">
        <f t="shared" si="40"/>
        <v>0</v>
      </c>
      <c r="G130" s="103">
        <f t="shared" si="41"/>
        <v>0</v>
      </c>
      <c r="H130" s="103">
        <f t="shared" si="42"/>
        <v>0</v>
      </c>
      <c r="I130" s="103">
        <f t="shared" si="43"/>
        <v>0</v>
      </c>
      <c r="K130" s="103" t="str">
        <f t="shared" si="44"/>
        <v/>
      </c>
      <c r="L130" s="103" t="str">
        <f t="shared" si="45"/>
        <v/>
      </c>
      <c r="M130" s="103" t="str">
        <f t="shared" si="46"/>
        <v/>
      </c>
      <c r="N130" s="289" t="str">
        <f t="shared" si="47"/>
        <v/>
      </c>
      <c r="T130" s="103" t="str">
        <f t="shared" si="36"/>
        <v/>
      </c>
      <c r="U130" s="103" t="str">
        <f t="shared" si="37"/>
        <v/>
      </c>
      <c r="V130" s="103" t="str">
        <f t="shared" si="38"/>
        <v/>
      </c>
      <c r="W130" s="103" t="str">
        <f t="shared" si="39"/>
        <v/>
      </c>
      <c r="X130" s="103" t="str">
        <f t="shared" si="32"/>
        <v/>
      </c>
      <c r="Y130" s="103" t="str">
        <f t="shared" si="33"/>
        <v/>
      </c>
      <c r="Z130" s="103" t="str">
        <f t="shared" si="34"/>
        <v/>
      </c>
      <c r="AA130" s="103" t="str">
        <f t="shared" si="35"/>
        <v/>
      </c>
      <c r="AV130" s="226" t="str">
        <f t="shared" si="28"/>
        <v/>
      </c>
      <c r="AW130" s="226" t="str">
        <f t="shared" si="29"/>
        <v/>
      </c>
      <c r="AX130" s="226" t="str">
        <f t="shared" si="30"/>
        <v/>
      </c>
      <c r="AY130" s="226" t="str">
        <f t="shared" si="31"/>
        <v/>
      </c>
    </row>
    <row r="131" spans="1:51">
      <c r="A131" s="140"/>
      <c r="B131" s="140"/>
      <c r="C131" s="140"/>
      <c r="D131" s="140"/>
      <c r="F131" s="103">
        <f t="shared" si="40"/>
        <v>0</v>
      </c>
      <c r="G131" s="103">
        <f t="shared" si="41"/>
        <v>0</v>
      </c>
      <c r="H131" s="103">
        <f t="shared" si="42"/>
        <v>0</v>
      </c>
      <c r="I131" s="103">
        <f t="shared" si="43"/>
        <v>0</v>
      </c>
      <c r="K131" s="103" t="str">
        <f t="shared" si="44"/>
        <v/>
      </c>
      <c r="L131" s="103" t="str">
        <f t="shared" si="45"/>
        <v/>
      </c>
      <c r="M131" s="103" t="str">
        <f t="shared" si="46"/>
        <v/>
      </c>
      <c r="N131" s="289" t="str">
        <f t="shared" si="47"/>
        <v/>
      </c>
      <c r="T131" s="103" t="str">
        <f t="shared" si="36"/>
        <v/>
      </c>
      <c r="U131" s="103" t="str">
        <f t="shared" si="37"/>
        <v/>
      </c>
      <c r="V131" s="103" t="str">
        <f t="shared" si="38"/>
        <v/>
      </c>
      <c r="W131" s="103" t="str">
        <f t="shared" si="39"/>
        <v/>
      </c>
      <c r="X131" s="103" t="str">
        <f t="shared" si="32"/>
        <v/>
      </c>
      <c r="Y131" s="103" t="str">
        <f t="shared" si="33"/>
        <v/>
      </c>
      <c r="Z131" s="103" t="str">
        <f t="shared" si="34"/>
        <v/>
      </c>
      <c r="AA131" s="103" t="str">
        <f t="shared" si="35"/>
        <v/>
      </c>
      <c r="AV131" s="226" t="str">
        <f t="shared" si="28"/>
        <v/>
      </c>
      <c r="AW131" s="226" t="str">
        <f t="shared" si="29"/>
        <v/>
      </c>
      <c r="AX131" s="226" t="str">
        <f t="shared" si="30"/>
        <v/>
      </c>
      <c r="AY131" s="226" t="str">
        <f t="shared" si="31"/>
        <v/>
      </c>
    </row>
    <row r="132" spans="1:51">
      <c r="A132" s="140"/>
      <c r="B132" s="140"/>
      <c r="C132" s="140"/>
      <c r="D132" s="140"/>
      <c r="F132" s="103">
        <f t="shared" si="40"/>
        <v>0</v>
      </c>
      <c r="G132" s="103">
        <f t="shared" si="41"/>
        <v>0</v>
      </c>
      <c r="H132" s="103">
        <f t="shared" si="42"/>
        <v>0</v>
      </c>
      <c r="I132" s="103">
        <f t="shared" si="43"/>
        <v>0</v>
      </c>
      <c r="K132" s="103" t="str">
        <f t="shared" si="44"/>
        <v/>
      </c>
      <c r="L132" s="103" t="str">
        <f t="shared" si="45"/>
        <v/>
      </c>
      <c r="M132" s="103" t="str">
        <f t="shared" si="46"/>
        <v/>
      </c>
      <c r="N132" s="289" t="str">
        <f t="shared" si="47"/>
        <v/>
      </c>
      <c r="T132" s="103" t="str">
        <f t="shared" si="36"/>
        <v/>
      </c>
      <c r="U132" s="103" t="str">
        <f t="shared" si="37"/>
        <v/>
      </c>
      <c r="V132" s="103" t="str">
        <f t="shared" si="38"/>
        <v/>
      </c>
      <c r="W132" s="103" t="str">
        <f t="shared" si="39"/>
        <v/>
      </c>
      <c r="X132" s="103" t="str">
        <f t="shared" si="32"/>
        <v/>
      </c>
      <c r="Y132" s="103" t="str">
        <f t="shared" si="33"/>
        <v/>
      </c>
      <c r="Z132" s="103" t="str">
        <f t="shared" si="34"/>
        <v/>
      </c>
      <c r="AA132" s="103" t="str">
        <f t="shared" si="35"/>
        <v/>
      </c>
      <c r="AV132" s="226" t="str">
        <f t="shared" si="28"/>
        <v/>
      </c>
      <c r="AW132" s="226" t="str">
        <f t="shared" si="29"/>
        <v/>
      </c>
      <c r="AX132" s="226" t="str">
        <f t="shared" si="30"/>
        <v/>
      </c>
      <c r="AY132" s="226" t="str">
        <f t="shared" si="31"/>
        <v/>
      </c>
    </row>
    <row r="133" spans="1:51">
      <c r="A133" s="140"/>
      <c r="B133" s="140"/>
      <c r="C133" s="140"/>
      <c r="D133" s="140"/>
      <c r="F133" s="103">
        <f t="shared" si="40"/>
        <v>0</v>
      </c>
      <c r="G133" s="103">
        <f t="shared" si="41"/>
        <v>0</v>
      </c>
      <c r="H133" s="103">
        <f t="shared" si="42"/>
        <v>0</v>
      </c>
      <c r="I133" s="103">
        <f t="shared" si="43"/>
        <v>0</v>
      </c>
      <c r="K133" s="103" t="str">
        <f t="shared" si="44"/>
        <v/>
      </c>
      <c r="L133" s="103" t="str">
        <f t="shared" si="45"/>
        <v/>
      </c>
      <c r="M133" s="103" t="str">
        <f t="shared" si="46"/>
        <v/>
      </c>
      <c r="N133" s="289" t="str">
        <f t="shared" si="47"/>
        <v/>
      </c>
      <c r="T133" s="103" t="str">
        <f t="shared" si="36"/>
        <v/>
      </c>
      <c r="U133" s="103" t="str">
        <f t="shared" si="37"/>
        <v/>
      </c>
      <c r="V133" s="103" t="str">
        <f t="shared" si="38"/>
        <v/>
      </c>
      <c r="W133" s="103" t="str">
        <f t="shared" si="39"/>
        <v/>
      </c>
      <c r="X133" s="103" t="str">
        <f t="shared" si="32"/>
        <v/>
      </c>
      <c r="Y133" s="103" t="str">
        <f t="shared" si="33"/>
        <v/>
      </c>
      <c r="Z133" s="103" t="str">
        <f t="shared" si="34"/>
        <v/>
      </c>
      <c r="AA133" s="103" t="str">
        <f t="shared" si="35"/>
        <v/>
      </c>
      <c r="AV133" s="226" t="str">
        <f t="shared" si="28"/>
        <v/>
      </c>
      <c r="AW133" s="226" t="str">
        <f t="shared" si="29"/>
        <v/>
      </c>
      <c r="AX133" s="226" t="str">
        <f t="shared" si="30"/>
        <v/>
      </c>
      <c r="AY133" s="226" t="str">
        <f t="shared" si="31"/>
        <v/>
      </c>
    </row>
    <row r="134" spans="1:51">
      <c r="A134" s="140"/>
      <c r="B134" s="140"/>
      <c r="C134" s="140"/>
      <c r="D134" s="140"/>
      <c r="F134" s="103">
        <f t="shared" si="40"/>
        <v>0</v>
      </c>
      <c r="G134" s="103">
        <f t="shared" si="41"/>
        <v>0</v>
      </c>
      <c r="H134" s="103">
        <f t="shared" si="42"/>
        <v>0</v>
      </c>
      <c r="I134" s="103">
        <f t="shared" si="43"/>
        <v>0</v>
      </c>
      <c r="K134" s="103" t="str">
        <f t="shared" si="44"/>
        <v/>
      </c>
      <c r="L134" s="103" t="str">
        <f t="shared" si="45"/>
        <v/>
      </c>
      <c r="M134" s="103" t="str">
        <f t="shared" si="46"/>
        <v/>
      </c>
      <c r="N134" s="289" t="str">
        <f t="shared" si="47"/>
        <v/>
      </c>
      <c r="T134" s="103" t="str">
        <f t="shared" si="36"/>
        <v/>
      </c>
      <c r="U134" s="103" t="str">
        <f t="shared" si="37"/>
        <v/>
      </c>
      <c r="V134" s="103" t="str">
        <f t="shared" si="38"/>
        <v/>
      </c>
      <c r="W134" s="103" t="str">
        <f t="shared" si="39"/>
        <v/>
      </c>
      <c r="X134" s="103" t="str">
        <f t="shared" si="32"/>
        <v/>
      </c>
      <c r="Y134" s="103" t="str">
        <f t="shared" si="33"/>
        <v/>
      </c>
      <c r="Z134" s="103" t="str">
        <f t="shared" si="34"/>
        <v/>
      </c>
      <c r="AA134" s="103" t="str">
        <f t="shared" si="35"/>
        <v/>
      </c>
      <c r="AV134" s="226" t="str">
        <f t="shared" si="28"/>
        <v/>
      </c>
      <c r="AW134" s="226" t="str">
        <f t="shared" si="29"/>
        <v/>
      </c>
      <c r="AX134" s="226" t="str">
        <f t="shared" si="30"/>
        <v/>
      </c>
      <c r="AY134" s="226" t="str">
        <f t="shared" si="31"/>
        <v/>
      </c>
    </row>
    <row r="135" spans="1:51">
      <c r="A135" s="140"/>
      <c r="B135" s="140"/>
      <c r="C135" s="140"/>
      <c r="D135" s="140"/>
      <c r="F135" s="103">
        <f t="shared" si="40"/>
        <v>0</v>
      </c>
      <c r="G135" s="103">
        <f t="shared" si="41"/>
        <v>0</v>
      </c>
      <c r="H135" s="103">
        <f t="shared" si="42"/>
        <v>0</v>
      </c>
      <c r="I135" s="103">
        <f t="shared" si="43"/>
        <v>0</v>
      </c>
      <c r="K135" s="103" t="str">
        <f t="shared" si="44"/>
        <v/>
      </c>
      <c r="L135" s="103" t="str">
        <f t="shared" si="45"/>
        <v/>
      </c>
      <c r="M135" s="103" t="str">
        <f t="shared" si="46"/>
        <v/>
      </c>
      <c r="N135" s="289" t="str">
        <f t="shared" si="47"/>
        <v/>
      </c>
      <c r="T135" s="103" t="str">
        <f t="shared" si="36"/>
        <v/>
      </c>
      <c r="U135" s="103" t="str">
        <f t="shared" si="37"/>
        <v/>
      </c>
      <c r="V135" s="103" t="str">
        <f t="shared" si="38"/>
        <v/>
      </c>
      <c r="W135" s="103" t="str">
        <f t="shared" si="39"/>
        <v/>
      </c>
      <c r="X135" s="103" t="str">
        <f t="shared" si="32"/>
        <v/>
      </c>
      <c r="Y135" s="103" t="str">
        <f t="shared" si="33"/>
        <v/>
      </c>
      <c r="Z135" s="103" t="str">
        <f t="shared" si="34"/>
        <v/>
      </c>
      <c r="AA135" s="103" t="str">
        <f t="shared" si="35"/>
        <v/>
      </c>
      <c r="AV135" s="226" t="str">
        <f t="shared" si="28"/>
        <v/>
      </c>
      <c r="AW135" s="226" t="str">
        <f t="shared" si="29"/>
        <v/>
      </c>
      <c r="AX135" s="226" t="str">
        <f t="shared" si="30"/>
        <v/>
      </c>
      <c r="AY135" s="226" t="str">
        <f t="shared" si="31"/>
        <v/>
      </c>
    </row>
    <row r="136" spans="1:51">
      <c r="A136" s="140"/>
      <c r="B136" s="140"/>
      <c r="C136" s="140"/>
      <c r="D136" s="140"/>
      <c r="F136" s="103">
        <f t="shared" si="40"/>
        <v>0</v>
      </c>
      <c r="G136" s="103">
        <f t="shared" si="41"/>
        <v>0</v>
      </c>
      <c r="H136" s="103">
        <f t="shared" si="42"/>
        <v>0</v>
      </c>
      <c r="I136" s="103">
        <f t="shared" si="43"/>
        <v>0</v>
      </c>
      <c r="K136" s="103" t="str">
        <f t="shared" si="44"/>
        <v/>
      </c>
      <c r="L136" s="103" t="str">
        <f t="shared" si="45"/>
        <v/>
      </c>
      <c r="M136" s="103" t="str">
        <f t="shared" si="46"/>
        <v/>
      </c>
      <c r="N136" s="289" t="str">
        <f t="shared" si="47"/>
        <v/>
      </c>
      <c r="T136" s="103" t="str">
        <f t="shared" si="36"/>
        <v/>
      </c>
      <c r="U136" s="103" t="str">
        <f t="shared" si="37"/>
        <v/>
      </c>
      <c r="V136" s="103" t="str">
        <f t="shared" si="38"/>
        <v/>
      </c>
      <c r="W136" s="103" t="str">
        <f t="shared" si="39"/>
        <v/>
      </c>
      <c r="X136" s="103" t="str">
        <f t="shared" si="32"/>
        <v/>
      </c>
      <c r="Y136" s="103" t="str">
        <f t="shared" si="33"/>
        <v/>
      </c>
      <c r="Z136" s="103" t="str">
        <f t="shared" si="34"/>
        <v/>
      </c>
      <c r="AA136" s="103" t="str">
        <f t="shared" si="35"/>
        <v/>
      </c>
      <c r="AV136" s="226" t="str">
        <f t="shared" si="28"/>
        <v/>
      </c>
      <c r="AW136" s="226" t="str">
        <f t="shared" si="29"/>
        <v/>
      </c>
      <c r="AX136" s="226" t="str">
        <f t="shared" si="30"/>
        <v/>
      </c>
      <c r="AY136" s="226" t="str">
        <f t="shared" si="31"/>
        <v/>
      </c>
    </row>
    <row r="137" spans="1:51">
      <c r="A137" s="140"/>
      <c r="B137" s="140"/>
      <c r="C137" s="140"/>
      <c r="D137" s="140"/>
      <c r="F137" s="103">
        <f t="shared" si="40"/>
        <v>0</v>
      </c>
      <c r="G137" s="103">
        <f t="shared" si="41"/>
        <v>0</v>
      </c>
      <c r="H137" s="103">
        <f t="shared" si="42"/>
        <v>0</v>
      </c>
      <c r="I137" s="103">
        <f t="shared" si="43"/>
        <v>0</v>
      </c>
      <c r="K137" s="103" t="str">
        <f t="shared" si="44"/>
        <v/>
      </c>
      <c r="L137" s="103" t="str">
        <f t="shared" si="45"/>
        <v/>
      </c>
      <c r="M137" s="103" t="str">
        <f t="shared" si="46"/>
        <v/>
      </c>
      <c r="N137" s="289" t="str">
        <f t="shared" si="47"/>
        <v/>
      </c>
      <c r="T137" s="103" t="str">
        <f t="shared" si="36"/>
        <v/>
      </c>
      <c r="U137" s="103" t="str">
        <f t="shared" si="37"/>
        <v/>
      </c>
      <c r="V137" s="103" t="str">
        <f t="shared" si="38"/>
        <v/>
      </c>
      <c r="W137" s="103" t="str">
        <f t="shared" si="39"/>
        <v/>
      </c>
      <c r="X137" s="103" t="str">
        <f t="shared" si="32"/>
        <v/>
      </c>
      <c r="Y137" s="103" t="str">
        <f t="shared" si="33"/>
        <v/>
      </c>
      <c r="Z137" s="103" t="str">
        <f t="shared" si="34"/>
        <v/>
      </c>
      <c r="AA137" s="103" t="str">
        <f t="shared" si="35"/>
        <v/>
      </c>
      <c r="AV137" s="226" t="str">
        <f t="shared" si="28"/>
        <v/>
      </c>
      <c r="AW137" s="226" t="str">
        <f t="shared" si="29"/>
        <v/>
      </c>
      <c r="AX137" s="226" t="str">
        <f t="shared" si="30"/>
        <v/>
      </c>
      <c r="AY137" s="226" t="str">
        <f t="shared" si="31"/>
        <v/>
      </c>
    </row>
    <row r="138" spans="1:51">
      <c r="A138" s="140"/>
      <c r="B138" s="140"/>
      <c r="C138" s="140"/>
      <c r="D138" s="140"/>
      <c r="F138" s="103">
        <f t="shared" si="40"/>
        <v>0</v>
      </c>
      <c r="G138" s="103">
        <f t="shared" si="41"/>
        <v>0</v>
      </c>
      <c r="H138" s="103">
        <f t="shared" si="42"/>
        <v>0</v>
      </c>
      <c r="I138" s="103">
        <f t="shared" si="43"/>
        <v>0</v>
      </c>
      <c r="K138" s="103" t="str">
        <f t="shared" si="44"/>
        <v/>
      </c>
      <c r="L138" s="103" t="str">
        <f t="shared" si="45"/>
        <v/>
      </c>
      <c r="M138" s="103" t="str">
        <f t="shared" si="46"/>
        <v/>
      </c>
      <c r="N138" s="289" t="str">
        <f t="shared" si="47"/>
        <v/>
      </c>
      <c r="T138" s="103" t="str">
        <f t="shared" si="36"/>
        <v/>
      </c>
      <c r="U138" s="103" t="str">
        <f t="shared" si="37"/>
        <v/>
      </c>
      <c r="V138" s="103" t="str">
        <f t="shared" si="38"/>
        <v/>
      </c>
      <c r="W138" s="103" t="str">
        <f t="shared" si="39"/>
        <v/>
      </c>
      <c r="X138" s="103" t="str">
        <f t="shared" si="32"/>
        <v/>
      </c>
      <c r="Y138" s="103" t="str">
        <f t="shared" si="33"/>
        <v/>
      </c>
      <c r="Z138" s="103" t="str">
        <f t="shared" si="34"/>
        <v/>
      </c>
      <c r="AA138" s="103" t="str">
        <f t="shared" si="35"/>
        <v/>
      </c>
      <c r="AV138" s="226" t="str">
        <f t="shared" si="28"/>
        <v/>
      </c>
      <c r="AW138" s="226" t="str">
        <f t="shared" si="29"/>
        <v/>
      </c>
      <c r="AX138" s="226" t="str">
        <f t="shared" si="30"/>
        <v/>
      </c>
      <c r="AY138" s="226" t="str">
        <f t="shared" si="31"/>
        <v/>
      </c>
    </row>
    <row r="139" spans="1:51">
      <c r="A139" s="140"/>
      <c r="B139" s="140"/>
      <c r="C139" s="140"/>
      <c r="D139" s="140"/>
      <c r="F139" s="103">
        <f t="shared" si="40"/>
        <v>0</v>
      </c>
      <c r="G139" s="103">
        <f t="shared" si="41"/>
        <v>0</v>
      </c>
      <c r="H139" s="103">
        <f t="shared" si="42"/>
        <v>0</v>
      </c>
      <c r="I139" s="103">
        <f t="shared" si="43"/>
        <v>0</v>
      </c>
      <c r="K139" s="103" t="str">
        <f t="shared" si="44"/>
        <v/>
      </c>
      <c r="L139" s="103" t="str">
        <f t="shared" si="45"/>
        <v/>
      </c>
      <c r="M139" s="103" t="str">
        <f t="shared" si="46"/>
        <v/>
      </c>
      <c r="N139" s="289" t="str">
        <f t="shared" si="47"/>
        <v/>
      </c>
      <c r="T139" s="103" t="str">
        <f t="shared" si="36"/>
        <v/>
      </c>
      <c r="U139" s="103" t="str">
        <f t="shared" si="37"/>
        <v/>
      </c>
      <c r="V139" s="103" t="str">
        <f t="shared" si="38"/>
        <v/>
      </c>
      <c r="W139" s="103" t="str">
        <f t="shared" si="39"/>
        <v/>
      </c>
      <c r="X139" s="103" t="str">
        <f t="shared" si="32"/>
        <v/>
      </c>
      <c r="Y139" s="103" t="str">
        <f t="shared" si="33"/>
        <v/>
      </c>
      <c r="Z139" s="103" t="str">
        <f t="shared" si="34"/>
        <v/>
      </c>
      <c r="AA139" s="103" t="str">
        <f t="shared" si="35"/>
        <v/>
      </c>
      <c r="AV139" s="226" t="str">
        <f t="shared" si="28"/>
        <v/>
      </c>
      <c r="AW139" s="226" t="str">
        <f t="shared" si="29"/>
        <v/>
      </c>
      <c r="AX139" s="226" t="str">
        <f t="shared" si="30"/>
        <v/>
      </c>
      <c r="AY139" s="226" t="str">
        <f t="shared" si="31"/>
        <v/>
      </c>
    </row>
    <row r="140" spans="1:51">
      <c r="A140" s="140"/>
      <c r="B140" s="140"/>
      <c r="C140" s="140"/>
      <c r="D140" s="140"/>
      <c r="F140" s="103">
        <f t="shared" si="40"/>
        <v>0</v>
      </c>
      <c r="G140" s="103">
        <f t="shared" si="41"/>
        <v>0</v>
      </c>
      <c r="H140" s="103">
        <f t="shared" si="42"/>
        <v>0</v>
      </c>
      <c r="I140" s="103">
        <f t="shared" si="43"/>
        <v>0</v>
      </c>
      <c r="K140" s="103" t="str">
        <f t="shared" si="44"/>
        <v/>
      </c>
      <c r="L140" s="103" t="str">
        <f t="shared" si="45"/>
        <v/>
      </c>
      <c r="M140" s="103" t="str">
        <f t="shared" si="46"/>
        <v/>
      </c>
      <c r="N140" s="289" t="str">
        <f t="shared" si="47"/>
        <v/>
      </c>
      <c r="T140" s="103" t="str">
        <f t="shared" si="36"/>
        <v/>
      </c>
      <c r="U140" s="103" t="str">
        <f t="shared" si="37"/>
        <v/>
      </c>
      <c r="V140" s="103" t="str">
        <f t="shared" si="38"/>
        <v/>
      </c>
      <c r="W140" s="103" t="str">
        <f t="shared" si="39"/>
        <v/>
      </c>
      <c r="X140" s="103" t="str">
        <f t="shared" si="32"/>
        <v/>
      </c>
      <c r="Y140" s="103" t="str">
        <f t="shared" si="33"/>
        <v/>
      </c>
      <c r="Z140" s="103" t="str">
        <f t="shared" si="34"/>
        <v/>
      </c>
      <c r="AA140" s="103" t="str">
        <f t="shared" si="35"/>
        <v/>
      </c>
      <c r="AV140" s="226" t="str">
        <f t="shared" si="28"/>
        <v/>
      </c>
      <c r="AW140" s="226" t="str">
        <f t="shared" si="29"/>
        <v/>
      </c>
      <c r="AX140" s="226" t="str">
        <f t="shared" si="30"/>
        <v/>
      </c>
      <c r="AY140" s="226" t="str">
        <f t="shared" si="31"/>
        <v/>
      </c>
    </row>
    <row r="141" spans="1:51">
      <c r="A141" s="140"/>
      <c r="B141" s="140"/>
      <c r="C141" s="140"/>
      <c r="D141" s="140"/>
      <c r="F141" s="103">
        <f t="shared" si="40"/>
        <v>0</v>
      </c>
      <c r="G141" s="103">
        <f t="shared" si="41"/>
        <v>0</v>
      </c>
      <c r="H141" s="103">
        <f t="shared" si="42"/>
        <v>0</v>
      </c>
      <c r="I141" s="103">
        <f t="shared" si="43"/>
        <v>0</v>
      </c>
      <c r="K141" s="103" t="str">
        <f t="shared" si="44"/>
        <v/>
      </c>
      <c r="L141" s="103" t="str">
        <f t="shared" si="45"/>
        <v/>
      </c>
      <c r="M141" s="103" t="str">
        <f t="shared" si="46"/>
        <v/>
      </c>
      <c r="N141" s="289" t="str">
        <f t="shared" si="47"/>
        <v/>
      </c>
      <c r="T141" s="103" t="str">
        <f t="shared" si="36"/>
        <v/>
      </c>
      <c r="U141" s="103" t="str">
        <f t="shared" si="37"/>
        <v/>
      </c>
      <c r="V141" s="103" t="str">
        <f t="shared" si="38"/>
        <v/>
      </c>
      <c r="W141" s="103" t="str">
        <f t="shared" si="39"/>
        <v/>
      </c>
      <c r="X141" s="103" t="str">
        <f t="shared" si="32"/>
        <v/>
      </c>
      <c r="Y141" s="103" t="str">
        <f t="shared" si="33"/>
        <v/>
      </c>
      <c r="Z141" s="103" t="str">
        <f t="shared" si="34"/>
        <v/>
      </c>
      <c r="AA141" s="103" t="str">
        <f t="shared" si="35"/>
        <v/>
      </c>
      <c r="AV141" s="226" t="str">
        <f t="shared" si="28"/>
        <v/>
      </c>
      <c r="AW141" s="226" t="str">
        <f t="shared" si="29"/>
        <v/>
      </c>
      <c r="AX141" s="226" t="str">
        <f t="shared" si="30"/>
        <v/>
      </c>
      <c r="AY141" s="226" t="str">
        <f t="shared" si="31"/>
        <v/>
      </c>
    </row>
    <row r="142" spans="1:51">
      <c r="A142" s="140"/>
      <c r="B142" s="140"/>
      <c r="C142" s="140"/>
      <c r="D142" s="140"/>
      <c r="F142" s="103">
        <f t="shared" si="40"/>
        <v>0</v>
      </c>
      <c r="G142" s="103">
        <f t="shared" si="41"/>
        <v>0</v>
      </c>
      <c r="H142" s="103">
        <f t="shared" si="42"/>
        <v>0</v>
      </c>
      <c r="I142" s="103">
        <f t="shared" si="43"/>
        <v>0</v>
      </c>
      <c r="K142" s="103" t="str">
        <f t="shared" si="44"/>
        <v/>
      </c>
      <c r="L142" s="103" t="str">
        <f t="shared" si="45"/>
        <v/>
      </c>
      <c r="M142" s="103" t="str">
        <f t="shared" si="46"/>
        <v/>
      </c>
      <c r="N142" s="289" t="str">
        <f t="shared" si="47"/>
        <v/>
      </c>
      <c r="T142" s="103" t="str">
        <f t="shared" si="36"/>
        <v/>
      </c>
      <c r="U142" s="103" t="str">
        <f t="shared" si="37"/>
        <v/>
      </c>
      <c r="V142" s="103" t="str">
        <f t="shared" si="38"/>
        <v/>
      </c>
      <c r="W142" s="103" t="str">
        <f t="shared" si="39"/>
        <v/>
      </c>
      <c r="X142" s="103" t="str">
        <f t="shared" si="32"/>
        <v/>
      </c>
      <c r="Y142" s="103" t="str">
        <f t="shared" si="33"/>
        <v/>
      </c>
      <c r="Z142" s="103" t="str">
        <f t="shared" si="34"/>
        <v/>
      </c>
      <c r="AA142" s="103" t="str">
        <f t="shared" si="35"/>
        <v/>
      </c>
      <c r="AV142" s="226" t="str">
        <f t="shared" si="28"/>
        <v/>
      </c>
      <c r="AW142" s="226" t="str">
        <f t="shared" si="29"/>
        <v/>
      </c>
      <c r="AX142" s="226" t="str">
        <f t="shared" si="30"/>
        <v/>
      </c>
      <c r="AY142" s="226" t="str">
        <f t="shared" si="31"/>
        <v/>
      </c>
    </row>
    <row r="143" spans="1:51">
      <c r="A143" s="140"/>
      <c r="B143" s="140"/>
      <c r="C143" s="140"/>
      <c r="D143" s="140"/>
      <c r="F143" s="103">
        <f t="shared" si="40"/>
        <v>0</v>
      </c>
      <c r="G143" s="103">
        <f t="shared" si="41"/>
        <v>0</v>
      </c>
      <c r="H143" s="103">
        <f t="shared" si="42"/>
        <v>0</v>
      </c>
      <c r="I143" s="103">
        <f t="shared" si="43"/>
        <v>0</v>
      </c>
      <c r="K143" s="103" t="str">
        <f t="shared" si="44"/>
        <v/>
      </c>
      <c r="L143" s="103" t="str">
        <f t="shared" si="45"/>
        <v/>
      </c>
      <c r="M143" s="103" t="str">
        <f t="shared" si="46"/>
        <v/>
      </c>
      <c r="N143" s="289" t="str">
        <f t="shared" si="47"/>
        <v/>
      </c>
      <c r="T143" s="103" t="str">
        <f t="shared" si="36"/>
        <v/>
      </c>
      <c r="U143" s="103" t="str">
        <f t="shared" si="37"/>
        <v/>
      </c>
      <c r="V143" s="103" t="str">
        <f t="shared" si="38"/>
        <v/>
      </c>
      <c r="W143" s="103" t="str">
        <f t="shared" si="39"/>
        <v/>
      </c>
      <c r="X143" s="103" t="str">
        <f t="shared" si="32"/>
        <v/>
      </c>
      <c r="Y143" s="103" t="str">
        <f t="shared" si="33"/>
        <v/>
      </c>
      <c r="Z143" s="103" t="str">
        <f t="shared" si="34"/>
        <v/>
      </c>
      <c r="AA143" s="103" t="str">
        <f t="shared" si="35"/>
        <v/>
      </c>
      <c r="AV143" s="226" t="str">
        <f t="shared" si="28"/>
        <v/>
      </c>
      <c r="AW143" s="226" t="str">
        <f t="shared" si="29"/>
        <v/>
      </c>
      <c r="AX143" s="226" t="str">
        <f t="shared" si="30"/>
        <v/>
      </c>
      <c r="AY143" s="226" t="str">
        <f t="shared" si="31"/>
        <v/>
      </c>
    </row>
    <row r="144" spans="1:51">
      <c r="A144" s="140"/>
      <c r="B144" s="140"/>
      <c r="C144" s="140"/>
      <c r="D144" s="140"/>
      <c r="F144" s="103">
        <f t="shared" si="40"/>
        <v>0</v>
      </c>
      <c r="G144" s="103">
        <f t="shared" si="41"/>
        <v>0</v>
      </c>
      <c r="H144" s="103">
        <f t="shared" si="42"/>
        <v>0</v>
      </c>
      <c r="I144" s="103">
        <f t="shared" si="43"/>
        <v>0</v>
      </c>
      <c r="K144" s="103" t="str">
        <f t="shared" si="44"/>
        <v/>
      </c>
      <c r="L144" s="103" t="str">
        <f t="shared" si="45"/>
        <v/>
      </c>
      <c r="M144" s="103" t="str">
        <f t="shared" si="46"/>
        <v/>
      </c>
      <c r="N144" s="289" t="str">
        <f t="shared" si="47"/>
        <v/>
      </c>
      <c r="T144" s="103" t="str">
        <f t="shared" si="36"/>
        <v/>
      </c>
      <c r="U144" s="103" t="str">
        <f t="shared" si="37"/>
        <v/>
      </c>
      <c r="V144" s="103" t="str">
        <f t="shared" si="38"/>
        <v/>
      </c>
      <c r="W144" s="103" t="str">
        <f t="shared" si="39"/>
        <v/>
      </c>
      <c r="X144" s="103" t="str">
        <f t="shared" si="32"/>
        <v/>
      </c>
      <c r="Y144" s="103" t="str">
        <f t="shared" si="33"/>
        <v/>
      </c>
      <c r="Z144" s="103" t="str">
        <f t="shared" si="34"/>
        <v/>
      </c>
      <c r="AA144" s="103" t="str">
        <f t="shared" si="35"/>
        <v/>
      </c>
      <c r="AV144" s="226" t="str">
        <f t="shared" si="28"/>
        <v/>
      </c>
      <c r="AW144" s="226" t="str">
        <f t="shared" si="29"/>
        <v/>
      </c>
      <c r="AX144" s="226" t="str">
        <f t="shared" si="30"/>
        <v/>
      </c>
      <c r="AY144" s="226" t="str">
        <f t="shared" si="31"/>
        <v/>
      </c>
    </row>
    <row r="145" spans="1:51">
      <c r="A145" s="140"/>
      <c r="B145" s="140"/>
      <c r="C145" s="140"/>
      <c r="D145" s="140"/>
      <c r="F145" s="103">
        <f t="shared" si="40"/>
        <v>0</v>
      </c>
      <c r="G145" s="103">
        <f t="shared" si="41"/>
        <v>0</v>
      </c>
      <c r="H145" s="103">
        <f t="shared" si="42"/>
        <v>0</v>
      </c>
      <c r="I145" s="103">
        <f t="shared" si="43"/>
        <v>0</v>
      </c>
      <c r="K145" s="103" t="str">
        <f t="shared" si="44"/>
        <v/>
      </c>
      <c r="L145" s="103" t="str">
        <f t="shared" si="45"/>
        <v/>
      </c>
      <c r="M145" s="103" t="str">
        <f t="shared" si="46"/>
        <v/>
      </c>
      <c r="N145" s="289" t="str">
        <f t="shared" si="47"/>
        <v/>
      </c>
      <c r="T145" s="103" t="str">
        <f t="shared" si="36"/>
        <v/>
      </c>
      <c r="U145" s="103" t="str">
        <f t="shared" si="37"/>
        <v/>
      </c>
      <c r="V145" s="103" t="str">
        <f t="shared" si="38"/>
        <v/>
      </c>
      <c r="W145" s="103" t="str">
        <f t="shared" si="39"/>
        <v/>
      </c>
      <c r="X145" s="103" t="str">
        <f t="shared" si="32"/>
        <v/>
      </c>
      <c r="Y145" s="103" t="str">
        <f t="shared" si="33"/>
        <v/>
      </c>
      <c r="Z145" s="103" t="str">
        <f t="shared" si="34"/>
        <v/>
      </c>
      <c r="AA145" s="103" t="str">
        <f t="shared" si="35"/>
        <v/>
      </c>
      <c r="AV145" s="226" t="str">
        <f t="shared" si="28"/>
        <v/>
      </c>
      <c r="AW145" s="226" t="str">
        <f t="shared" si="29"/>
        <v/>
      </c>
      <c r="AX145" s="226" t="str">
        <f t="shared" si="30"/>
        <v/>
      </c>
      <c r="AY145" s="226" t="str">
        <f t="shared" si="31"/>
        <v/>
      </c>
    </row>
    <row r="146" spans="1:51">
      <c r="A146" s="140"/>
      <c r="B146" s="140"/>
      <c r="C146" s="140"/>
      <c r="D146" s="140"/>
      <c r="F146" s="103">
        <f t="shared" si="40"/>
        <v>0</v>
      </c>
      <c r="G146" s="103">
        <f t="shared" si="41"/>
        <v>0</v>
      </c>
      <c r="H146" s="103">
        <f t="shared" si="42"/>
        <v>0</v>
      </c>
      <c r="I146" s="103">
        <f t="shared" si="43"/>
        <v>0</v>
      </c>
      <c r="K146" s="103" t="str">
        <f t="shared" si="44"/>
        <v/>
      </c>
      <c r="L146" s="103" t="str">
        <f t="shared" si="45"/>
        <v/>
      </c>
      <c r="M146" s="103" t="str">
        <f t="shared" si="46"/>
        <v/>
      </c>
      <c r="N146" s="289" t="str">
        <f t="shared" si="47"/>
        <v/>
      </c>
      <c r="T146" s="103" t="str">
        <f t="shared" si="36"/>
        <v/>
      </c>
      <c r="U146" s="103" t="str">
        <f t="shared" si="37"/>
        <v/>
      </c>
      <c r="V146" s="103" t="str">
        <f t="shared" si="38"/>
        <v/>
      </c>
      <c r="W146" s="103" t="str">
        <f t="shared" si="39"/>
        <v/>
      </c>
      <c r="X146" s="103" t="str">
        <f t="shared" si="32"/>
        <v/>
      </c>
      <c r="Y146" s="103" t="str">
        <f t="shared" si="33"/>
        <v/>
      </c>
      <c r="Z146" s="103" t="str">
        <f t="shared" si="34"/>
        <v/>
      </c>
      <c r="AA146" s="103" t="str">
        <f t="shared" si="35"/>
        <v/>
      </c>
      <c r="AV146" s="226" t="str">
        <f t="shared" ref="AV146:AV151" si="48">IF(A146="","",A146-A$157)</f>
        <v/>
      </c>
      <c r="AW146" s="226" t="str">
        <f t="shared" ref="AW146:AW151" si="49">IF(B146="","",B146-B$157)</f>
        <v/>
      </c>
      <c r="AX146" s="226" t="str">
        <f t="shared" ref="AX146:AX151" si="50">IF(C146="","",C146-C$157)</f>
        <v/>
      </c>
      <c r="AY146" s="226" t="str">
        <f t="shared" ref="AY146:AY151" si="51">IF(D146="","",D146-D$157)</f>
        <v/>
      </c>
    </row>
    <row r="147" spans="1:51">
      <c r="A147" s="140"/>
      <c r="B147" s="140"/>
      <c r="C147" s="140"/>
      <c r="D147" s="140"/>
      <c r="F147" s="103">
        <f t="shared" si="40"/>
        <v>0</v>
      </c>
      <c r="G147" s="103">
        <f t="shared" si="41"/>
        <v>0</v>
      </c>
      <c r="H147" s="103">
        <f t="shared" si="42"/>
        <v>0</v>
      </c>
      <c r="I147" s="103">
        <f t="shared" si="43"/>
        <v>0</v>
      </c>
      <c r="K147" s="103" t="str">
        <f t="shared" si="44"/>
        <v/>
      </c>
      <c r="L147" s="103" t="str">
        <f t="shared" si="45"/>
        <v/>
      </c>
      <c r="M147" s="103" t="str">
        <f t="shared" si="46"/>
        <v/>
      </c>
      <c r="N147" s="289" t="str">
        <f t="shared" si="47"/>
        <v/>
      </c>
      <c r="T147" s="103" t="str">
        <f t="shared" si="36"/>
        <v/>
      </c>
      <c r="U147" s="103" t="str">
        <f t="shared" si="37"/>
        <v/>
      </c>
      <c r="V147" s="103" t="str">
        <f t="shared" si="38"/>
        <v/>
      </c>
      <c r="W147" s="103" t="str">
        <f t="shared" si="39"/>
        <v/>
      </c>
      <c r="X147" s="103" t="str">
        <f t="shared" si="32"/>
        <v/>
      </c>
      <c r="Y147" s="103" t="str">
        <f t="shared" si="33"/>
        <v/>
      </c>
      <c r="Z147" s="103" t="str">
        <f t="shared" si="34"/>
        <v/>
      </c>
      <c r="AA147" s="103" t="str">
        <f t="shared" si="35"/>
        <v/>
      </c>
      <c r="AV147" s="226" t="str">
        <f t="shared" si="48"/>
        <v/>
      </c>
      <c r="AW147" s="226" t="str">
        <f t="shared" si="49"/>
        <v/>
      </c>
      <c r="AX147" s="226" t="str">
        <f t="shared" si="50"/>
        <v/>
      </c>
      <c r="AY147" s="226" t="str">
        <f t="shared" si="51"/>
        <v/>
      </c>
    </row>
    <row r="148" spans="1:51">
      <c r="A148" s="140"/>
      <c r="B148" s="140"/>
      <c r="C148" s="140"/>
      <c r="D148" s="140"/>
      <c r="F148" s="103">
        <f t="shared" si="40"/>
        <v>0</v>
      </c>
      <c r="G148" s="103">
        <f t="shared" si="41"/>
        <v>0</v>
      </c>
      <c r="H148" s="103">
        <f t="shared" si="42"/>
        <v>0</v>
      </c>
      <c r="I148" s="103">
        <f t="shared" si="43"/>
        <v>0</v>
      </c>
      <c r="K148" s="103" t="str">
        <f t="shared" si="44"/>
        <v/>
      </c>
      <c r="L148" s="103" t="str">
        <f t="shared" si="45"/>
        <v/>
      </c>
      <c r="M148" s="103" t="str">
        <f t="shared" si="46"/>
        <v/>
      </c>
      <c r="N148" s="289" t="str">
        <f t="shared" si="47"/>
        <v/>
      </c>
      <c r="T148" s="103" t="str">
        <f t="shared" si="36"/>
        <v/>
      </c>
      <c r="U148" s="103" t="str">
        <f t="shared" si="37"/>
        <v/>
      </c>
      <c r="V148" s="103" t="str">
        <f t="shared" si="38"/>
        <v/>
      </c>
      <c r="W148" s="103" t="str">
        <f t="shared" si="39"/>
        <v/>
      </c>
      <c r="X148" s="103" t="str">
        <f t="shared" si="32"/>
        <v/>
      </c>
      <c r="Y148" s="103" t="str">
        <f t="shared" si="33"/>
        <v/>
      </c>
      <c r="Z148" s="103" t="str">
        <f t="shared" si="34"/>
        <v/>
      </c>
      <c r="AA148" s="103" t="str">
        <f t="shared" si="35"/>
        <v/>
      </c>
      <c r="AV148" s="226" t="str">
        <f t="shared" si="48"/>
        <v/>
      </c>
      <c r="AW148" s="226" t="str">
        <f t="shared" si="49"/>
        <v/>
      </c>
      <c r="AX148" s="226" t="str">
        <f t="shared" si="50"/>
        <v/>
      </c>
      <c r="AY148" s="226" t="str">
        <f t="shared" si="51"/>
        <v/>
      </c>
    </row>
    <row r="149" spans="1:51">
      <c r="A149" s="140"/>
      <c r="B149" s="140"/>
      <c r="C149" s="140"/>
      <c r="D149" s="140"/>
      <c r="F149" s="103">
        <f t="shared" si="40"/>
        <v>0</v>
      </c>
      <c r="G149" s="103">
        <f t="shared" si="41"/>
        <v>0</v>
      </c>
      <c r="H149" s="103">
        <f t="shared" si="42"/>
        <v>0</v>
      </c>
      <c r="I149" s="103">
        <f t="shared" si="43"/>
        <v>0</v>
      </c>
      <c r="K149" s="103" t="str">
        <f t="shared" si="44"/>
        <v/>
      </c>
      <c r="L149" s="103" t="str">
        <f t="shared" si="45"/>
        <v/>
      </c>
      <c r="M149" s="103" t="str">
        <f t="shared" si="46"/>
        <v/>
      </c>
      <c r="N149" s="289" t="str">
        <f t="shared" si="47"/>
        <v/>
      </c>
      <c r="T149" s="103" t="str">
        <f t="shared" si="36"/>
        <v/>
      </c>
      <c r="U149" s="103" t="str">
        <f t="shared" si="37"/>
        <v/>
      </c>
      <c r="V149" s="103" t="str">
        <f t="shared" si="38"/>
        <v/>
      </c>
      <c r="W149" s="103" t="str">
        <f t="shared" si="39"/>
        <v/>
      </c>
      <c r="X149" s="103" t="str">
        <f t="shared" si="32"/>
        <v/>
      </c>
      <c r="Y149" s="103" t="str">
        <f t="shared" si="33"/>
        <v/>
      </c>
      <c r="Z149" s="103" t="str">
        <f t="shared" si="34"/>
        <v/>
      </c>
      <c r="AA149" s="103" t="str">
        <f t="shared" si="35"/>
        <v/>
      </c>
      <c r="AV149" s="226" t="str">
        <f t="shared" si="48"/>
        <v/>
      </c>
      <c r="AW149" s="226" t="str">
        <f t="shared" si="49"/>
        <v/>
      </c>
      <c r="AX149" s="226" t="str">
        <f t="shared" si="50"/>
        <v/>
      </c>
      <c r="AY149" s="226" t="str">
        <f t="shared" si="51"/>
        <v/>
      </c>
    </row>
    <row r="150" spans="1:51">
      <c r="A150" s="140"/>
      <c r="B150" s="140"/>
      <c r="C150" s="140"/>
      <c r="D150" s="140"/>
      <c r="F150" s="103">
        <f t="shared" si="40"/>
        <v>0</v>
      </c>
      <c r="G150" s="103">
        <f t="shared" si="41"/>
        <v>0</v>
      </c>
      <c r="H150" s="103">
        <f t="shared" si="42"/>
        <v>0</v>
      </c>
      <c r="I150" s="103">
        <f t="shared" si="43"/>
        <v>0</v>
      </c>
      <c r="K150" s="103" t="str">
        <f t="shared" si="44"/>
        <v/>
      </c>
      <c r="L150" s="103" t="str">
        <f t="shared" si="45"/>
        <v/>
      </c>
      <c r="M150" s="103" t="str">
        <f t="shared" si="46"/>
        <v/>
      </c>
      <c r="N150" s="289" t="str">
        <f t="shared" si="47"/>
        <v/>
      </c>
      <c r="T150" s="103" t="str">
        <f t="shared" si="36"/>
        <v/>
      </c>
      <c r="U150" s="103" t="str">
        <f t="shared" si="37"/>
        <v/>
      </c>
      <c r="V150" s="103" t="str">
        <f t="shared" si="38"/>
        <v/>
      </c>
      <c r="W150" s="103" t="str">
        <f t="shared" si="39"/>
        <v/>
      </c>
      <c r="X150" s="103" t="str">
        <f t="shared" si="32"/>
        <v/>
      </c>
      <c r="Y150" s="103" t="str">
        <f t="shared" si="33"/>
        <v/>
      </c>
      <c r="Z150" s="103" t="str">
        <f t="shared" si="34"/>
        <v/>
      </c>
      <c r="AA150" s="103" t="str">
        <f t="shared" si="35"/>
        <v/>
      </c>
      <c r="AV150" s="226" t="str">
        <f t="shared" si="48"/>
        <v/>
      </c>
      <c r="AW150" s="226" t="str">
        <f t="shared" si="49"/>
        <v/>
      </c>
      <c r="AX150" s="226" t="str">
        <f t="shared" si="50"/>
        <v/>
      </c>
      <c r="AY150" s="226" t="str">
        <f t="shared" si="51"/>
        <v/>
      </c>
    </row>
    <row r="151" spans="1:51">
      <c r="A151" s="140"/>
      <c r="B151" s="140"/>
      <c r="C151" s="140"/>
      <c r="D151" s="140"/>
      <c r="F151" s="103">
        <f t="shared" si="40"/>
        <v>0</v>
      </c>
      <c r="G151" s="103">
        <f t="shared" si="41"/>
        <v>0</v>
      </c>
      <c r="H151" s="103">
        <f t="shared" si="42"/>
        <v>0</v>
      </c>
      <c r="I151" s="103">
        <f t="shared" si="43"/>
        <v>0</v>
      </c>
      <c r="K151" s="103" t="str">
        <f t="shared" si="44"/>
        <v/>
      </c>
      <c r="L151" s="103" t="str">
        <f t="shared" si="45"/>
        <v/>
      </c>
      <c r="M151" s="103" t="str">
        <f t="shared" si="46"/>
        <v/>
      </c>
      <c r="N151" s="289" t="str">
        <f t="shared" si="47"/>
        <v/>
      </c>
      <c r="T151" s="103" t="str">
        <f t="shared" si="36"/>
        <v/>
      </c>
      <c r="U151" s="103" t="str">
        <f t="shared" si="37"/>
        <v/>
      </c>
      <c r="V151" s="103" t="str">
        <f t="shared" si="38"/>
        <v/>
      </c>
      <c r="W151" s="103" t="str">
        <f t="shared" si="39"/>
        <v/>
      </c>
      <c r="X151" s="103" t="str">
        <f t="shared" si="32"/>
        <v/>
      </c>
      <c r="Y151" s="103" t="str">
        <f t="shared" si="33"/>
        <v/>
      </c>
      <c r="Z151" s="103" t="str">
        <f t="shared" si="34"/>
        <v/>
      </c>
      <c r="AA151" s="103" t="str">
        <f t="shared" si="35"/>
        <v/>
      </c>
      <c r="AV151" s="222" t="str">
        <f t="shared" si="48"/>
        <v/>
      </c>
      <c r="AW151" s="222" t="str">
        <f t="shared" si="49"/>
        <v/>
      </c>
      <c r="AX151" s="222" t="str">
        <f t="shared" si="50"/>
        <v/>
      </c>
      <c r="AY151" s="222" t="str">
        <f t="shared" si="51"/>
        <v/>
      </c>
    </row>
    <row r="152" spans="1:51">
      <c r="A152" s="223" t="s">
        <v>364</v>
      </c>
      <c r="B152" s="223" t="s">
        <v>364</v>
      </c>
      <c r="C152" s="223" t="s">
        <v>362</v>
      </c>
      <c r="D152" s="223" t="s">
        <v>362</v>
      </c>
      <c r="AV152" s="223" t="s">
        <v>364</v>
      </c>
      <c r="AW152" s="223" t="s">
        <v>364</v>
      </c>
      <c r="AX152" s="223" t="s">
        <v>362</v>
      </c>
      <c r="AY152" s="223" t="s">
        <v>362</v>
      </c>
    </row>
    <row r="153" spans="1:51">
      <c r="A153" s="103">
        <f>SUM(A17:A151)</f>
        <v>97</v>
      </c>
      <c r="B153" s="103">
        <f>SUM(B17:B151)</f>
        <v>89</v>
      </c>
      <c r="C153" s="103">
        <f>SUM(C17:C151)</f>
        <v>101</v>
      </c>
      <c r="D153" s="103">
        <f>SUM(D17:D151)</f>
        <v>75</v>
      </c>
      <c r="F153" s="103">
        <f>A153+B153+C153+D153</f>
        <v>362</v>
      </c>
    </row>
    <row r="154" spans="1:51">
      <c r="A154" s="103">
        <f>A153^2</f>
        <v>9409</v>
      </c>
      <c r="B154" s="103">
        <f>B153^2</f>
        <v>7921</v>
      </c>
      <c r="C154" s="103">
        <f>C153^2</f>
        <v>10201</v>
      </c>
      <c r="D154" s="103">
        <f>D153^2</f>
        <v>5625</v>
      </c>
      <c r="F154" s="103">
        <f>F153^2</f>
        <v>131044</v>
      </c>
    </row>
    <row r="155" spans="1:51">
      <c r="A155" s="103">
        <f>COUNT(A17:A151)</f>
        <v>7</v>
      </c>
      <c r="B155" s="103">
        <f>COUNT(B17:B151)</f>
        <v>7</v>
      </c>
      <c r="C155" s="103">
        <f>COUNT(C17:C151)</f>
        <v>7</v>
      </c>
      <c r="D155" s="103">
        <f>COUNT(D17:D151)</f>
        <v>7</v>
      </c>
      <c r="F155" s="103">
        <f>A155+B155+C155+D155</f>
        <v>28</v>
      </c>
    </row>
    <row r="156" spans="1:51">
      <c r="A156" s="103">
        <f>A154/A155</f>
        <v>1344.1428571428571</v>
      </c>
      <c r="B156" s="103">
        <f>B154/B155</f>
        <v>1131.5714285714287</v>
      </c>
      <c r="C156" s="103">
        <f>C154/C155</f>
        <v>1457.2857142857142</v>
      </c>
      <c r="D156" s="103">
        <f>D154/D155</f>
        <v>803.57142857142856</v>
      </c>
      <c r="F156" s="103">
        <f>F154/F155</f>
        <v>4680.1428571428569</v>
      </c>
    </row>
    <row r="157" spans="1:51">
      <c r="A157" s="103">
        <f>A153/A155</f>
        <v>13.857142857142858</v>
      </c>
      <c r="B157" s="103">
        <f>B153/B155</f>
        <v>12.714285714285714</v>
      </c>
      <c r="C157" s="103">
        <f>C153/C155</f>
        <v>14.428571428571429</v>
      </c>
      <c r="D157" s="103">
        <f>D153/D155</f>
        <v>10.714285714285714</v>
      </c>
    </row>
  </sheetData>
  <sheetProtection sheet="1" objects="1" scenarios="1"/>
  <mergeCells count="8">
    <mergeCell ref="C2:AO2"/>
    <mergeCell ref="C3:AO3"/>
    <mergeCell ref="C4:AO4"/>
    <mergeCell ref="AV15:AY15"/>
    <mergeCell ref="AV10:AY10"/>
    <mergeCell ref="AV11:AY11"/>
    <mergeCell ref="AV12:AY12"/>
    <mergeCell ref="AV13:AY13"/>
  </mergeCells>
  <phoneticPr fontId="0" type="noConversion"/>
  <hyperlinks>
    <hyperlink ref="BA8" r:id="rId1" xr:uid="{00000000-0004-0000-0F00-000000000000}"/>
    <hyperlink ref="BA6" r:id="rId2" xr:uid="{00000000-0004-0000-0F00-000001000000}"/>
  </hyperlinks>
  <pageMargins left="0.78740157499999996" right="0.78740157499999996" top="0.984251969" bottom="0.984251969" header="0.4921259845" footer="0.4921259845"/>
  <headerFooter alignWithMargins="0"/>
  <drawing r:id="rId3"/>
  <legacyDrawing r:id="rId4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6"/>
  <dimension ref="A2:BM153"/>
  <sheetViews>
    <sheetView zoomScale="85" workbookViewId="0">
      <selection activeCell="A4" sqref="A4"/>
    </sheetView>
  </sheetViews>
  <sheetFormatPr baseColWidth="10" defaultColWidth="11.5703125" defaultRowHeight="12.75"/>
  <cols>
    <col min="1" max="5" width="9.5703125" style="103" customWidth="1"/>
    <col min="6" max="6" width="5.42578125" style="103" hidden="1" customWidth="1"/>
    <col min="7" max="11" width="10.140625" style="103" hidden="1" customWidth="1"/>
    <col min="12" max="12" width="3.140625" style="103" customWidth="1"/>
    <col min="13" max="16" width="5.85546875" style="103" hidden="1" customWidth="1"/>
    <col min="17" max="17" width="8.5703125" style="103" hidden="1" customWidth="1"/>
    <col min="18" max="22" width="5.85546875" style="103" hidden="1" customWidth="1"/>
    <col min="23" max="23" width="2.42578125" style="103" hidden="1" customWidth="1"/>
    <col min="24" max="28" width="5.85546875" style="103" hidden="1" customWidth="1"/>
    <col min="29" max="38" width="8.140625" style="103" hidden="1" customWidth="1"/>
    <col min="39" max="39" width="5.85546875" style="103" hidden="1" customWidth="1"/>
    <col min="40" max="40" width="15.140625" style="103" customWidth="1"/>
    <col min="41" max="41" width="7" style="103" customWidth="1"/>
    <col min="42" max="42" width="10.42578125" style="103" customWidth="1"/>
    <col min="43" max="44" width="9.5703125" style="103" customWidth="1"/>
    <col min="45" max="45" width="11.5703125" style="103"/>
    <col min="46" max="46" width="9.5703125" style="103" customWidth="1"/>
    <col min="47" max="47" width="11.5703125" style="103"/>
    <col min="48" max="49" width="13.42578125" style="103" customWidth="1"/>
    <col min="50" max="50" width="13.140625" style="103" customWidth="1"/>
    <col min="51" max="51" width="14.5703125" style="103" customWidth="1"/>
    <col min="52" max="52" width="11.5703125" style="103"/>
    <col min="53" max="53" width="7.5703125" style="103" customWidth="1"/>
    <col min="54" max="59" width="11.5703125" style="103"/>
    <col min="60" max="64" width="6.5703125" style="103" hidden="1" customWidth="1"/>
    <col min="65" max="65" width="0" style="103" hidden="1" customWidth="1"/>
    <col min="66" max="16384" width="11.5703125" style="103"/>
  </cols>
  <sheetData>
    <row r="2" spans="1:65" ht="15">
      <c r="C2" s="403" t="s">
        <v>766</v>
      </c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3"/>
      <c r="W2" s="403"/>
      <c r="X2" s="403"/>
      <c r="Y2" s="403"/>
      <c r="Z2" s="403"/>
      <c r="AA2" s="403"/>
      <c r="AB2" s="403"/>
      <c r="AC2" s="403"/>
      <c r="AD2" s="403"/>
      <c r="AE2" s="403"/>
      <c r="AF2" s="403"/>
      <c r="AG2" s="403"/>
      <c r="AH2" s="403"/>
      <c r="AI2" s="403"/>
      <c r="AJ2" s="403"/>
      <c r="AK2" s="403"/>
      <c r="AL2" s="403"/>
      <c r="AM2" s="403"/>
      <c r="AN2" s="403"/>
      <c r="AO2" s="403"/>
      <c r="AP2" s="403"/>
      <c r="AQ2" s="403"/>
      <c r="AR2" s="403"/>
      <c r="AS2" s="403"/>
      <c r="AT2" s="403"/>
      <c r="AU2" s="403"/>
      <c r="AV2" s="403"/>
    </row>
    <row r="3" spans="1:65" ht="15">
      <c r="C3" s="403" t="s">
        <v>629</v>
      </c>
      <c r="D3" s="403"/>
      <c r="E3" s="403"/>
      <c r="F3" s="403"/>
      <c r="G3" s="403"/>
      <c r="H3" s="403"/>
      <c r="I3" s="403"/>
      <c r="J3" s="403"/>
      <c r="K3" s="403"/>
      <c r="L3" s="403"/>
      <c r="M3" s="403"/>
      <c r="N3" s="403"/>
      <c r="O3" s="403"/>
      <c r="P3" s="403"/>
      <c r="Q3" s="403"/>
      <c r="R3" s="403"/>
      <c r="S3" s="403"/>
      <c r="T3" s="403"/>
      <c r="U3" s="403"/>
      <c r="V3" s="403"/>
      <c r="W3" s="403"/>
      <c r="X3" s="403"/>
      <c r="Y3" s="403"/>
      <c r="Z3" s="403"/>
      <c r="AA3" s="403"/>
      <c r="AB3" s="403"/>
      <c r="AC3" s="403"/>
      <c r="AD3" s="403"/>
      <c r="AE3" s="403"/>
      <c r="AF3" s="403"/>
      <c r="AG3" s="403"/>
      <c r="AH3" s="403"/>
      <c r="AI3" s="403"/>
      <c r="AJ3" s="403"/>
      <c r="AK3" s="403"/>
      <c r="AL3" s="403"/>
      <c r="AM3" s="403"/>
      <c r="AN3" s="403"/>
      <c r="AO3" s="403"/>
      <c r="AP3" s="403"/>
      <c r="AQ3" s="403"/>
      <c r="AR3" s="403"/>
      <c r="AS3" s="403"/>
      <c r="AT3" s="403"/>
      <c r="AU3" s="403"/>
      <c r="AV3" s="403"/>
    </row>
    <row r="4" spans="1:65" ht="15">
      <c r="C4" s="403" t="s">
        <v>632</v>
      </c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03"/>
      <c r="T4" s="403"/>
      <c r="U4" s="403"/>
      <c r="V4" s="403"/>
      <c r="W4" s="403"/>
      <c r="X4" s="403"/>
      <c r="Y4" s="403"/>
      <c r="Z4" s="403"/>
      <c r="AA4" s="403"/>
      <c r="AB4" s="403"/>
      <c r="AC4" s="403"/>
      <c r="AD4" s="403"/>
      <c r="AE4" s="403"/>
      <c r="AF4" s="403"/>
      <c r="AG4" s="403"/>
      <c r="AH4" s="403"/>
      <c r="AI4" s="403"/>
      <c r="AJ4" s="403"/>
      <c r="AK4" s="403"/>
      <c r="AL4" s="403"/>
      <c r="AM4" s="403"/>
      <c r="AN4" s="403"/>
      <c r="AO4" s="403"/>
      <c r="AP4" s="403"/>
      <c r="AQ4" s="403"/>
      <c r="AR4" s="403"/>
      <c r="AS4" s="403"/>
      <c r="AT4" s="403"/>
      <c r="AU4" s="403"/>
      <c r="AV4" s="403"/>
      <c r="BM4" s="138" t="s">
        <v>804</v>
      </c>
    </row>
    <row r="5" spans="1:65" ht="18">
      <c r="A5" s="104"/>
    </row>
    <row r="6" spans="1:65" ht="15">
      <c r="B6" s="106" t="s">
        <v>294</v>
      </c>
      <c r="BM6" s="173" t="s">
        <v>805</v>
      </c>
    </row>
    <row r="7" spans="1:65" ht="15">
      <c r="B7" s="106" t="s">
        <v>292</v>
      </c>
      <c r="BM7" s="129"/>
    </row>
    <row r="8" spans="1:65" ht="15">
      <c r="B8" s="106" t="s">
        <v>365</v>
      </c>
      <c r="BM8" s="367" t="s">
        <v>400</v>
      </c>
    </row>
    <row r="9" spans="1:65" ht="15">
      <c r="B9" s="106" t="s">
        <v>293</v>
      </c>
      <c r="BB9" s="447" t="s">
        <v>359</v>
      </c>
      <c r="BC9" s="448"/>
      <c r="BD9" s="448"/>
      <c r="BE9" s="448"/>
      <c r="BF9" s="449"/>
      <c r="BM9" s="223"/>
    </row>
    <row r="10" spans="1:65" ht="15">
      <c r="A10" s="217"/>
      <c r="B10" s="217"/>
      <c r="C10" s="217"/>
      <c r="BB10" s="450" t="s">
        <v>625</v>
      </c>
      <c r="BC10" s="451"/>
      <c r="BD10" s="451"/>
      <c r="BE10" s="451"/>
      <c r="BF10" s="452"/>
    </row>
    <row r="11" spans="1:65" ht="15">
      <c r="A11" s="108" t="s">
        <v>624</v>
      </c>
      <c r="B11" s="217"/>
      <c r="C11" s="217"/>
      <c r="AN11" s="218"/>
      <c r="BB11" s="453" t="s">
        <v>361</v>
      </c>
      <c r="BC11" s="454"/>
      <c r="BD11" s="454"/>
      <c r="BE11" s="454"/>
      <c r="BF11" s="455"/>
    </row>
    <row r="12" spans="1:65" ht="15">
      <c r="B12" s="217"/>
      <c r="C12" s="217"/>
      <c r="AN12" s="107" t="str">
        <f>IF(MIN(AQ15:AQ19)&lt;20,"Conseil : avec un tel effectif, utiliser le test de Kruskal &amp; Wallis plutôt que le test F","  ")</f>
        <v>Conseil : avec un tel effectif, utiliser le test de Kruskal &amp; Wallis plutôt que le test F</v>
      </c>
      <c r="BB12" s="456" t="s">
        <v>360</v>
      </c>
      <c r="BC12" s="457"/>
      <c r="BD12" s="457"/>
      <c r="BE12" s="457"/>
      <c r="BF12" s="458"/>
    </row>
    <row r="13" spans="1:65" ht="15">
      <c r="A13" s="108" t="s">
        <v>209</v>
      </c>
      <c r="B13" s="217"/>
      <c r="C13" s="217"/>
      <c r="BM13" s="131" t="s">
        <v>806</v>
      </c>
    </row>
    <row r="14" spans="1:65">
      <c r="A14" s="103" t="s">
        <v>208</v>
      </c>
      <c r="B14" s="108"/>
      <c r="C14" s="108"/>
      <c r="AO14" s="134" t="s">
        <v>160</v>
      </c>
      <c r="AP14" s="139" t="s">
        <v>182</v>
      </c>
      <c r="AQ14" s="134" t="s">
        <v>161</v>
      </c>
      <c r="AR14" s="139" t="s">
        <v>177</v>
      </c>
      <c r="AS14" s="139" t="s">
        <v>178</v>
      </c>
      <c r="AT14" s="134" t="s">
        <v>179</v>
      </c>
      <c r="AU14" s="134" t="s">
        <v>291</v>
      </c>
      <c r="AV14" s="134" t="s">
        <v>289</v>
      </c>
      <c r="AW14" s="134" t="s">
        <v>290</v>
      </c>
      <c r="AX14" s="220" t="s">
        <v>295</v>
      </c>
      <c r="AY14" s="220" t="s">
        <v>296</v>
      </c>
      <c r="AZ14" s="129"/>
      <c r="BA14" s="129"/>
      <c r="BB14" s="129"/>
      <c r="BC14" s="129"/>
      <c r="BD14" s="129"/>
      <c r="BE14" s="129"/>
      <c r="BF14" s="129"/>
      <c r="BH14" s="129" t="s">
        <v>194</v>
      </c>
      <c r="BI14" s="129" t="s">
        <v>190</v>
      </c>
      <c r="BJ14" s="129" t="s">
        <v>191</v>
      </c>
      <c r="BK14" s="129" t="s">
        <v>192</v>
      </c>
      <c r="BL14" s="129" t="s">
        <v>193</v>
      </c>
      <c r="BM14" s="131" t="s">
        <v>807</v>
      </c>
    </row>
    <row r="15" spans="1:65">
      <c r="N15" s="219"/>
      <c r="O15" s="127"/>
      <c r="P15" s="127" t="s">
        <v>270</v>
      </c>
      <c r="Q15" s="127"/>
      <c r="R15" s="127"/>
      <c r="S15" s="127"/>
      <c r="T15" s="127"/>
      <c r="U15" s="191"/>
      <c r="X15" s="219" t="s">
        <v>287</v>
      </c>
      <c r="Y15" s="127"/>
      <c r="Z15" s="127"/>
      <c r="AA15" s="127"/>
      <c r="AB15" s="191"/>
      <c r="AN15" s="134" t="s">
        <v>164</v>
      </c>
      <c r="AO15" s="221">
        <f>AVERAGE(A18:A147)</f>
        <v>11.666666666666666</v>
      </c>
      <c r="AP15" s="134">
        <f>MEDIAN(A18:A147)</f>
        <v>11.5</v>
      </c>
      <c r="AQ15" s="134">
        <f>COUNT(A18:A147)</f>
        <v>6</v>
      </c>
      <c r="AR15" s="221">
        <f>STDEV(A18:A147)</f>
        <v>1.6329931618554543</v>
      </c>
      <c r="AS15" s="221">
        <f>VAR(A18:A147)</f>
        <v>2.6666666666666741</v>
      </c>
      <c r="AT15" s="221">
        <f>AR15/SQRT(AQ15)</f>
        <v>0.66666666666666763</v>
      </c>
      <c r="AU15" s="221">
        <f>AT15*BH15</f>
        <v>1.5333333333333354</v>
      </c>
      <c r="AV15" s="221">
        <f>AO15-AU15</f>
        <v>10.133333333333331</v>
      </c>
      <c r="AW15" s="221">
        <f>AO15+AU15</f>
        <v>13.200000000000001</v>
      </c>
      <c r="AX15" s="222" t="s">
        <v>297</v>
      </c>
      <c r="AY15" s="222" t="s">
        <v>298</v>
      </c>
      <c r="AZ15" s="223"/>
      <c r="BA15" s="223"/>
      <c r="BB15" s="223"/>
      <c r="BC15" s="223"/>
      <c r="BD15" s="223"/>
      <c r="BE15" s="223"/>
      <c r="BF15" s="223"/>
      <c r="BH15" s="103">
        <f>IF(AQ15&lt;5,3,IF(AQ15&lt;10,2.3,2))</f>
        <v>2.2999999999999998</v>
      </c>
      <c r="BI15" s="103">
        <f>QUARTILE(A18:A147,1)</f>
        <v>10.25</v>
      </c>
      <c r="BJ15" s="103">
        <f>QUARTILE(A18:A147,3)</f>
        <v>12.75</v>
      </c>
      <c r="BK15" s="103">
        <f>AP15-BI15</f>
        <v>1.25</v>
      </c>
      <c r="BL15" s="103">
        <f>BJ15-AP15</f>
        <v>1.25</v>
      </c>
      <c r="BM15" s="131" t="s">
        <v>808</v>
      </c>
    </row>
    <row r="16" spans="1:65" ht="15">
      <c r="M16" s="190" t="s">
        <v>284</v>
      </c>
      <c r="N16" s="242"/>
      <c r="O16" s="242"/>
      <c r="P16" s="242"/>
      <c r="Q16" s="242">
        <f>SUM(M18:Q147)</f>
        <v>147.46666666666667</v>
      </c>
      <c r="R16" s="290" t="s">
        <v>286</v>
      </c>
      <c r="S16" s="242"/>
      <c r="T16" s="242"/>
      <c r="U16" s="242"/>
      <c r="V16" s="191">
        <f>SUM(R20:V20)</f>
        <v>63.133333333333312</v>
      </c>
      <c r="AC16" s="190" t="s">
        <v>284</v>
      </c>
      <c r="AD16" s="127"/>
      <c r="AE16" s="127"/>
      <c r="AF16" s="127"/>
      <c r="AG16" s="191">
        <f>SUM(AC18:AG147)</f>
        <v>29.200000000000003</v>
      </c>
      <c r="AH16" s="219" t="s">
        <v>286</v>
      </c>
      <c r="AI16" s="127"/>
      <c r="AJ16" s="127"/>
      <c r="AK16" s="127"/>
      <c r="AL16" s="191">
        <f>SUM(AH20:AL20)</f>
        <v>8.8666666666666689</v>
      </c>
      <c r="AN16" s="134" t="s">
        <v>162</v>
      </c>
      <c r="AO16" s="221">
        <f>AVERAGE(B18:B147)</f>
        <v>12.166666666666666</v>
      </c>
      <c r="AP16" s="134">
        <f>MEDIAN(B18:B147)</f>
        <v>12.5</v>
      </c>
      <c r="AQ16" s="134">
        <f>COUNT(B18:B147)</f>
        <v>6</v>
      </c>
      <c r="AR16" s="221">
        <f>STDEV(B18:B147)</f>
        <v>1.8348478592697199</v>
      </c>
      <c r="AS16" s="221">
        <f>VAR(B18:B147)</f>
        <v>3.3666666666666742</v>
      </c>
      <c r="AT16" s="221">
        <f>AR16/SQRT(AQ16)</f>
        <v>0.74907350180814192</v>
      </c>
      <c r="AU16" s="221">
        <f>AT16*BH16</f>
        <v>1.7228690541587264</v>
      </c>
      <c r="AV16" s="221">
        <f>AO16-AU16</f>
        <v>10.443797612507939</v>
      </c>
      <c r="AW16" s="221">
        <f>AO16+AU16</f>
        <v>13.889535720825393</v>
      </c>
      <c r="AX16" s="221">
        <f>MAX(AS15:AS19)/MIN(AS15:AS19)</f>
        <v>7.1250000000000249</v>
      </c>
      <c r="AY16" s="221">
        <f>Fmax!H12</f>
        <v>16.3</v>
      </c>
      <c r="AZ16" s="223"/>
      <c r="BA16" s="223"/>
      <c r="BB16" s="444" t="s">
        <v>358</v>
      </c>
      <c r="BC16" s="445"/>
      <c r="BD16" s="445"/>
      <c r="BE16" s="445"/>
      <c r="BF16" s="446"/>
      <c r="BH16" s="103">
        <f>IF(AQ16&lt;5,3,IF(AQ16&lt;10,2.3,2))</f>
        <v>2.2999999999999998</v>
      </c>
      <c r="BI16" s="103">
        <f>QUARTILE(B18:B147,1)</f>
        <v>10.5</v>
      </c>
      <c r="BJ16" s="103">
        <f>QUARTILE(B18:B147,3)</f>
        <v>13.75</v>
      </c>
      <c r="BK16" s="103">
        <f>AP16-BI16</f>
        <v>2</v>
      </c>
      <c r="BL16" s="103">
        <f>BJ16-AP16</f>
        <v>1.25</v>
      </c>
    </row>
    <row r="17" spans="1:65">
      <c r="A17" s="133" t="s">
        <v>152</v>
      </c>
      <c r="B17" s="133" t="s">
        <v>153</v>
      </c>
      <c r="C17" s="133" t="s">
        <v>154</v>
      </c>
      <c r="D17" s="133" t="s">
        <v>183</v>
      </c>
      <c r="E17" s="133" t="s">
        <v>187</v>
      </c>
      <c r="G17" s="129" t="s">
        <v>155</v>
      </c>
      <c r="H17" s="129" t="s">
        <v>156</v>
      </c>
      <c r="I17" s="129" t="s">
        <v>157</v>
      </c>
      <c r="J17" s="129" t="s">
        <v>184</v>
      </c>
      <c r="K17" s="129" t="s">
        <v>188</v>
      </c>
      <c r="Q17" s="288"/>
      <c r="V17" s="289"/>
      <c r="X17" s="103" t="s">
        <v>288</v>
      </c>
      <c r="AB17" s="289">
        <f>AVERAGE(X18:AB147)</f>
        <v>1.4</v>
      </c>
      <c r="AN17" s="134" t="s">
        <v>163</v>
      </c>
      <c r="AO17" s="221">
        <f>AVERAGE(C18:C147)</f>
        <v>11</v>
      </c>
      <c r="AP17" s="134">
        <f>MEDIAN(C18:C147)</f>
        <v>10.5</v>
      </c>
      <c r="AQ17" s="134">
        <f>COUNT(C18:C147)</f>
        <v>6</v>
      </c>
      <c r="AR17" s="221">
        <f>STDEV(C18:C147)</f>
        <v>2.7568097504180442</v>
      </c>
      <c r="AS17" s="221">
        <f>VAR(C18:C147)</f>
        <v>7.6</v>
      </c>
      <c r="AT17" s="221">
        <f>AR17/SQRT(AQ17)</f>
        <v>1.1254628677422756</v>
      </c>
      <c r="AU17" s="221">
        <f>AT17*BH17</f>
        <v>2.5885645958072336</v>
      </c>
      <c r="AV17" s="221">
        <f>AO17-AU17</f>
        <v>8.4114354041927655</v>
      </c>
      <c r="AW17" s="221">
        <f>AO17+AU17</f>
        <v>13.588564595807235</v>
      </c>
      <c r="AX17" s="223"/>
      <c r="AY17" s="223"/>
      <c r="AZ17" s="223"/>
      <c r="BA17" s="223"/>
      <c r="BB17" s="133" t="s">
        <v>152</v>
      </c>
      <c r="BC17" s="133" t="s">
        <v>153</v>
      </c>
      <c r="BD17" s="133" t="s">
        <v>154</v>
      </c>
      <c r="BE17" s="133" t="s">
        <v>183</v>
      </c>
      <c r="BF17" s="133" t="s">
        <v>187</v>
      </c>
      <c r="BH17" s="103">
        <f>IF(AQ17&lt;5,3,IF(AQ17&lt;10,2.3,2))</f>
        <v>2.2999999999999998</v>
      </c>
      <c r="BI17" s="103">
        <f>QUARTILE(C18:C147,1)</f>
        <v>9</v>
      </c>
      <c r="BJ17" s="103">
        <f>QUARTILE(C18:C147,3)</f>
        <v>12.75</v>
      </c>
      <c r="BK17" s="103">
        <f>AP17-BI17</f>
        <v>1.5</v>
      </c>
      <c r="BL17" s="103">
        <f>BJ17-AP17</f>
        <v>2.25</v>
      </c>
      <c r="BM17" s="131" t="s">
        <v>833</v>
      </c>
    </row>
    <row r="18" spans="1:65">
      <c r="A18" s="140">
        <v>10</v>
      </c>
      <c r="B18" s="140">
        <v>10</v>
      </c>
      <c r="C18" s="140">
        <v>12</v>
      </c>
      <c r="D18" s="140">
        <v>8</v>
      </c>
      <c r="E18" s="140">
        <v>9</v>
      </c>
      <c r="F18" s="103">
        <f>C18-20</f>
        <v>-8</v>
      </c>
      <c r="G18" s="103">
        <f>A18^2</f>
        <v>100</v>
      </c>
      <c r="H18" s="103">
        <f>B18^2</f>
        <v>100</v>
      </c>
      <c r="I18" s="103">
        <f>C18^2</f>
        <v>144</v>
      </c>
      <c r="J18" s="103">
        <f>D18^2</f>
        <v>64</v>
      </c>
      <c r="K18" s="103">
        <f>E18^2</f>
        <v>81</v>
      </c>
      <c r="M18" s="103">
        <f>IF(A18="","",((A18-$AO$20)^2))</f>
        <v>0.21777777777777788</v>
      </c>
      <c r="N18" s="103">
        <f>IF(B18="","",((B18-$AO$20)^2))</f>
        <v>0.21777777777777788</v>
      </c>
      <c r="O18" s="103">
        <f>IF(C18="","",((C18-$AO$20)^2))</f>
        <v>2.3511111111111109</v>
      </c>
      <c r="P18" s="103">
        <f>IF(D18="","",((D18-$AO$20)^2))</f>
        <v>6.0844444444444452</v>
      </c>
      <c r="Q18" s="289">
        <f>IF(E18="","",((E18-$AO$20)^2))</f>
        <v>2.1511111111111116</v>
      </c>
      <c r="R18" s="103">
        <f>AVERAGE(A18:A147)</f>
        <v>11.666666666666666</v>
      </c>
      <c r="S18" s="103">
        <f>AVERAGE(B18:B147)</f>
        <v>12.166666666666666</v>
      </c>
      <c r="T18" s="103">
        <f>AVERAGE(C18:C147)</f>
        <v>11</v>
      </c>
      <c r="U18" s="103">
        <f>AVERAGE(D18:D147)</f>
        <v>8.8333333333333339</v>
      </c>
      <c r="V18" s="289">
        <f>AVERAGE(E18:E147)</f>
        <v>8.6666666666666661</v>
      </c>
      <c r="X18" s="103">
        <f>IF(A18="","",ABS(A18-$AP$15))</f>
        <v>1.5</v>
      </c>
      <c r="Y18" s="103">
        <f>IF(B18="","",ABS(B18-$AP$16))</f>
        <v>2.5</v>
      </c>
      <c r="Z18" s="103">
        <f>IF(C18="","",ABS(C18-$AP$17))</f>
        <v>1.5</v>
      </c>
      <c r="AA18" s="103">
        <f>IF(D18="","",ABS(D18-$AP$18))</f>
        <v>0.5</v>
      </c>
      <c r="AB18" s="103">
        <f>IF(E18="","",ABS(E18-$AP$19))</f>
        <v>0</v>
      </c>
      <c r="AC18" s="103">
        <f>IF(X18="","",(X18-$AB$17)^2)</f>
        <v>1.0000000000000018E-2</v>
      </c>
      <c r="AD18" s="103">
        <f>IF(Y18="","",(Y18-$AB$17)^2)</f>
        <v>1.2100000000000002</v>
      </c>
      <c r="AE18" s="103">
        <f>IF(Z18="","",(Z18-$AB$17)^2)</f>
        <v>1.0000000000000018E-2</v>
      </c>
      <c r="AF18" s="103">
        <f>IF(AA18="","",(AA18-$AB$17)^2)</f>
        <v>0.80999999999999983</v>
      </c>
      <c r="AG18" s="289">
        <f>IF(AB18="","",(AB18-$AB$17)^2)</f>
        <v>1.9599999999999997</v>
      </c>
      <c r="AH18" s="103">
        <f>AVERAGE(X18:X147)</f>
        <v>1.3333333333333333</v>
      </c>
      <c r="AI18" s="103">
        <f>AVERAGE(Y18:Y147)</f>
        <v>1.5</v>
      </c>
      <c r="AJ18" s="103">
        <f>AVERAGE(Z18:Z147)</f>
        <v>2.3333333333333335</v>
      </c>
      <c r="AK18" s="103">
        <f>AVERAGE(AA18:AA147)</f>
        <v>1.1666666666666667</v>
      </c>
      <c r="AL18" s="103">
        <f>AVERAGE(AB18:AB147)</f>
        <v>0.66666666666666663</v>
      </c>
      <c r="AN18" s="134" t="s">
        <v>185</v>
      </c>
      <c r="AO18" s="221">
        <f>AVERAGE(D18:D147)</f>
        <v>8.8333333333333339</v>
      </c>
      <c r="AP18" s="134">
        <f>MEDIAN(D18:D147)</f>
        <v>8.5</v>
      </c>
      <c r="AQ18" s="134">
        <f>COUNT(D18:D147)</f>
        <v>6</v>
      </c>
      <c r="AR18" s="221">
        <f>STDEV(D18:D147)</f>
        <v>1.4719601443879733</v>
      </c>
      <c r="AS18" s="221">
        <f>VAR(D18:D147)</f>
        <v>2.166666666666663</v>
      </c>
      <c r="AT18" s="221">
        <f>AR18/SQRT(AQ18)</f>
        <v>0.60092521257733111</v>
      </c>
      <c r="AU18" s="221">
        <f>AT18*BH18</f>
        <v>1.3821279889278615</v>
      </c>
      <c r="AV18" s="221">
        <f>AO18-AU18</f>
        <v>7.4512053444054729</v>
      </c>
      <c r="AW18" s="221">
        <f>AO18+AU18</f>
        <v>10.215461322261195</v>
      </c>
      <c r="AX18" s="223"/>
      <c r="AY18" s="223"/>
      <c r="AZ18" s="223"/>
      <c r="BA18" s="223"/>
      <c r="BB18" s="225">
        <f>IF(A18="","",A18-A$153)</f>
        <v>-1.6666666666666661</v>
      </c>
      <c r="BC18" s="225">
        <f>IF(B18="","",B18-B$153)</f>
        <v>-2.1666666666666661</v>
      </c>
      <c r="BD18" s="225">
        <f>IF(C18="","",C18-C$153)</f>
        <v>1</v>
      </c>
      <c r="BE18" s="225">
        <f>IF(D18="","",D18-D$153)</f>
        <v>-0.83333333333333393</v>
      </c>
      <c r="BF18" s="225">
        <f>IF(E18="","",E18-E$153)</f>
        <v>0.33333333333333393</v>
      </c>
      <c r="BH18" s="103">
        <f>IF(AQ18&lt;5,3,IF(AQ18&lt;10,2.3,2))</f>
        <v>2.2999999999999998</v>
      </c>
      <c r="BI18" s="103">
        <f>QUARTILE(D18:D147,1)</f>
        <v>8</v>
      </c>
      <c r="BJ18" s="103">
        <f>QUARTILE(D18:D147,3)</f>
        <v>9.75</v>
      </c>
      <c r="BK18" s="103">
        <f>AP18-BI18</f>
        <v>0.5</v>
      </c>
      <c r="BL18" s="103">
        <f>BJ18-AP18</f>
        <v>1.25</v>
      </c>
    </row>
    <row r="19" spans="1:65">
      <c r="A19" s="140">
        <v>13</v>
      </c>
      <c r="B19" s="140">
        <v>12</v>
      </c>
      <c r="C19" s="140">
        <v>13</v>
      </c>
      <c r="D19" s="140">
        <v>11</v>
      </c>
      <c r="E19" s="140">
        <v>10</v>
      </c>
      <c r="F19" s="103">
        <f t="shared" ref="F19:F27" si="0">C19-20</f>
        <v>-7</v>
      </c>
      <c r="G19" s="103">
        <f t="shared" ref="G19:G118" si="1">A19^2</f>
        <v>169</v>
      </c>
      <c r="H19" s="103">
        <f t="shared" ref="H19:H118" si="2">B19^2</f>
        <v>144</v>
      </c>
      <c r="I19" s="103">
        <f t="shared" ref="I19:I118" si="3">C19^2</f>
        <v>169</v>
      </c>
      <c r="J19" s="103">
        <f t="shared" ref="J19:J118" si="4">D19^2</f>
        <v>121</v>
      </c>
      <c r="K19" s="103">
        <f t="shared" ref="K19:K118" si="5">E19^2</f>
        <v>100</v>
      </c>
      <c r="M19" s="103">
        <f t="shared" ref="M19:M91" si="6">IF(A19="","",((A19-$AO$20)^2))</f>
        <v>6.4177777777777774</v>
      </c>
      <c r="N19" s="103">
        <f t="shared" ref="N19:N91" si="7">IF(B19="","",((B19-$AO$20)^2))</f>
        <v>2.3511111111111109</v>
      </c>
      <c r="O19" s="103">
        <f t="shared" ref="O19:O91" si="8">IF(C19="","",((C19-$AO$20)^2))</f>
        <v>6.4177777777777774</v>
      </c>
      <c r="P19" s="103">
        <f t="shared" ref="P19:P91" si="9">IF(D19="","",((D19-$AO$20)^2))</f>
        <v>0.28444444444444433</v>
      </c>
      <c r="Q19" s="289">
        <f t="shared" ref="Q19:Q91" si="10">IF(E19="","",((E19-$AO$20)^2))</f>
        <v>0.21777777777777788</v>
      </c>
      <c r="R19" s="103">
        <f>(R18-$AO$20)^2</f>
        <v>1.4399999999999984</v>
      </c>
      <c r="S19" s="103">
        <f>(S18-$AO$20)^2</f>
        <v>2.8899999999999975</v>
      </c>
      <c r="T19" s="103">
        <f>(T18-$AO$20)^2</f>
        <v>0.28444444444444433</v>
      </c>
      <c r="U19" s="103">
        <f>(U18-$AO$20)^2</f>
        <v>2.667777777777776</v>
      </c>
      <c r="V19" s="289">
        <f>(V18-$AO$20)^2</f>
        <v>3.2400000000000024</v>
      </c>
      <c r="X19" s="103">
        <f t="shared" ref="X19:X97" si="11">IF(A19="","",ABS(A19-$AP$15))</f>
        <v>1.5</v>
      </c>
      <c r="Y19" s="103">
        <f t="shared" ref="Y19:Y97" si="12">IF(B19="","",ABS(B19-$AP$16))</f>
        <v>0.5</v>
      </c>
      <c r="Z19" s="103">
        <f t="shared" ref="Z19:Z97" si="13">IF(C19="","",ABS(C19-$AP$17))</f>
        <v>2.5</v>
      </c>
      <c r="AA19" s="103">
        <f t="shared" ref="AA19:AA97" si="14">IF(D19="","",ABS(D19-$AP$18))</f>
        <v>2.5</v>
      </c>
      <c r="AB19" s="103">
        <f t="shared" ref="AB19:AB97" si="15">IF(E19="","",ABS(E19-$AP$19))</f>
        <v>1</v>
      </c>
      <c r="AC19" s="103">
        <f t="shared" ref="AC19:AC97" si="16">IF(X19="","",(X19-$AB$17)^2)</f>
        <v>1.0000000000000018E-2</v>
      </c>
      <c r="AD19" s="103">
        <f t="shared" ref="AD19:AD97" si="17">IF(Y19="","",(Y19-$AB$17)^2)</f>
        <v>0.80999999999999983</v>
      </c>
      <c r="AE19" s="103">
        <f t="shared" ref="AE19:AE97" si="18">IF(Z19="","",(Z19-$AB$17)^2)</f>
        <v>1.2100000000000002</v>
      </c>
      <c r="AF19" s="103">
        <f t="shared" ref="AF19:AF97" si="19">IF(AA19="","",(AA19-$AB$17)^2)</f>
        <v>1.2100000000000002</v>
      </c>
      <c r="AG19" s="289">
        <f t="shared" ref="AG19:AG97" si="20">IF(AB19="","",(AB19-$AB$17)^2)</f>
        <v>0.15999999999999992</v>
      </c>
      <c r="AH19" s="103">
        <f>(AH18-$AB$17)^2</f>
        <v>4.4444444444444427E-3</v>
      </c>
      <c r="AI19" s="103">
        <f>(AI18-$AB$17)^2</f>
        <v>1.0000000000000018E-2</v>
      </c>
      <c r="AJ19" s="103">
        <f>(AJ18-$AB$17)^2</f>
        <v>0.8711111111111115</v>
      </c>
      <c r="AK19" s="103">
        <f>(AK18-$AB$17)^2</f>
        <v>5.4444444444444372E-2</v>
      </c>
      <c r="AL19" s="103">
        <f>(AL18-$AB$17)^2</f>
        <v>0.53777777777777769</v>
      </c>
      <c r="AN19" s="134" t="s">
        <v>189</v>
      </c>
      <c r="AO19" s="221">
        <f>AVERAGE(E18:E147)</f>
        <v>8.6666666666666661</v>
      </c>
      <c r="AP19" s="134">
        <f>MEDIAN(E18:E147)</f>
        <v>9</v>
      </c>
      <c r="AQ19" s="134">
        <f>COUNT(E18:E147)</f>
        <v>6</v>
      </c>
      <c r="AR19" s="221">
        <f>STDEV(E18:E147)</f>
        <v>1.0327955589886426</v>
      </c>
      <c r="AS19" s="221">
        <f>VAR(E18:E147)</f>
        <v>1.0666666666666629</v>
      </c>
      <c r="AT19" s="221">
        <f>AR19/SQRT(AQ19)</f>
        <v>0.42163702135578318</v>
      </c>
      <c r="AU19" s="221">
        <f>AT19*BH19</f>
        <v>0.96976514911830125</v>
      </c>
      <c r="AV19" s="221">
        <f>AO19-AU19</f>
        <v>7.6969015175483646</v>
      </c>
      <c r="AW19" s="221">
        <f>AO19+AU19</f>
        <v>9.6364318157849667</v>
      </c>
      <c r="AX19" s="223"/>
      <c r="AY19" s="223"/>
      <c r="AZ19" s="223"/>
      <c r="BA19" s="223"/>
      <c r="BB19" s="226">
        <f t="shared" ref="BB19:BB82" si="21">IF(A19="","",A19-A$153)</f>
        <v>1.3333333333333339</v>
      </c>
      <c r="BC19" s="226">
        <f t="shared" ref="BC19:BC82" si="22">IF(B19="","",B19-B$153)</f>
        <v>-0.16666666666666607</v>
      </c>
      <c r="BD19" s="226">
        <f t="shared" ref="BD19:BD82" si="23">IF(C19="","",C19-C$153)</f>
        <v>2</v>
      </c>
      <c r="BE19" s="226">
        <f t="shared" ref="BE19:BE82" si="24">IF(D19="","",D19-D$153)</f>
        <v>2.1666666666666661</v>
      </c>
      <c r="BF19" s="226">
        <f t="shared" ref="BF19:BF82" si="25">IF(E19="","",E19-E$153)</f>
        <v>1.3333333333333339</v>
      </c>
      <c r="BH19" s="103">
        <f>IF(AQ19&lt;5,3,IF(AQ19&lt;10,2.3,2))</f>
        <v>2.2999999999999998</v>
      </c>
      <c r="BI19" s="103">
        <f>QUARTILE(E18:E147,1)</f>
        <v>8.25</v>
      </c>
      <c r="BJ19" s="103">
        <f>QUARTILE(E18:E147,3)</f>
        <v>9</v>
      </c>
      <c r="BK19" s="103">
        <f>AP19-BI19</f>
        <v>0.75</v>
      </c>
      <c r="BL19" s="103">
        <f>BJ19-AP19</f>
        <v>0</v>
      </c>
    </row>
    <row r="20" spans="1:65">
      <c r="A20" s="140">
        <v>14</v>
      </c>
      <c r="B20" s="140">
        <v>13</v>
      </c>
      <c r="C20" s="140">
        <v>9</v>
      </c>
      <c r="D20" s="140">
        <v>10</v>
      </c>
      <c r="E20" s="140">
        <v>9</v>
      </c>
      <c r="F20" s="103">
        <f t="shared" si="0"/>
        <v>-11</v>
      </c>
      <c r="G20" s="103">
        <f t="shared" si="1"/>
        <v>196</v>
      </c>
      <c r="H20" s="103">
        <f t="shared" si="2"/>
        <v>169</v>
      </c>
      <c r="I20" s="103">
        <f t="shared" si="3"/>
        <v>81</v>
      </c>
      <c r="J20" s="103">
        <f t="shared" si="4"/>
        <v>100</v>
      </c>
      <c r="K20" s="103">
        <f t="shared" si="5"/>
        <v>81</v>
      </c>
      <c r="M20" s="103">
        <f t="shared" si="6"/>
        <v>12.484444444444444</v>
      </c>
      <c r="N20" s="103">
        <f t="shared" si="7"/>
        <v>6.4177777777777774</v>
      </c>
      <c r="O20" s="103">
        <f t="shared" si="8"/>
        <v>2.1511111111111116</v>
      </c>
      <c r="P20" s="103">
        <f t="shared" si="9"/>
        <v>0.21777777777777788</v>
      </c>
      <c r="Q20" s="289">
        <f t="shared" si="10"/>
        <v>2.1511111111111116</v>
      </c>
      <c r="R20" s="103">
        <f>R19*COUNT(A18:A147)</f>
        <v>8.6399999999999899</v>
      </c>
      <c r="S20" s="103">
        <f>S19*COUNT(B18:B147)</f>
        <v>17.339999999999986</v>
      </c>
      <c r="T20" s="103">
        <f>T19*COUNT(C18:C147)</f>
        <v>1.7066666666666661</v>
      </c>
      <c r="U20" s="103">
        <f>U19*COUNT(D18:D147)</f>
        <v>16.006666666666657</v>
      </c>
      <c r="V20" s="289">
        <f>V19*COUNT(E18:E147)</f>
        <v>19.440000000000015</v>
      </c>
      <c r="X20" s="103">
        <f t="shared" si="11"/>
        <v>2.5</v>
      </c>
      <c r="Y20" s="103">
        <f t="shared" si="12"/>
        <v>0.5</v>
      </c>
      <c r="Z20" s="103">
        <f t="shared" si="13"/>
        <v>1.5</v>
      </c>
      <c r="AA20" s="103">
        <f t="shared" si="14"/>
        <v>1.5</v>
      </c>
      <c r="AB20" s="103">
        <f t="shared" si="15"/>
        <v>0</v>
      </c>
      <c r="AC20" s="103">
        <f t="shared" si="16"/>
        <v>1.2100000000000002</v>
      </c>
      <c r="AD20" s="103">
        <f t="shared" si="17"/>
        <v>0.80999999999999983</v>
      </c>
      <c r="AE20" s="103">
        <f t="shared" si="18"/>
        <v>1.0000000000000018E-2</v>
      </c>
      <c r="AF20" s="103">
        <f t="shared" si="19"/>
        <v>1.0000000000000018E-2</v>
      </c>
      <c r="AG20" s="289">
        <f t="shared" si="20"/>
        <v>1.9599999999999997</v>
      </c>
      <c r="AH20" s="103">
        <f>AH19*COUNT(X18:X147)</f>
        <v>2.6666666666666658E-2</v>
      </c>
      <c r="AI20" s="103">
        <f>AI19*COUNT(Y18:Y147)</f>
        <v>6.0000000000000109E-2</v>
      </c>
      <c r="AJ20" s="103">
        <f>AJ19*COUNT(Z18:Z147)</f>
        <v>5.2266666666666692</v>
      </c>
      <c r="AK20" s="103">
        <f>AK19*COUNT(AA18:AA147)</f>
        <v>0.32666666666666622</v>
      </c>
      <c r="AL20" s="103">
        <f>AL19*COUNT(AB18:AB147)</f>
        <v>3.2266666666666661</v>
      </c>
      <c r="AN20" s="152" t="s">
        <v>171</v>
      </c>
      <c r="AO20" s="111">
        <f>AVERAGE(A18:E147)</f>
        <v>10.466666666666667</v>
      </c>
      <c r="AQ20" s="152">
        <f>SUM(AQ15:AQ19)</f>
        <v>30</v>
      </c>
      <c r="BB20" s="226">
        <f t="shared" si="21"/>
        <v>2.3333333333333339</v>
      </c>
      <c r="BC20" s="226">
        <f t="shared" si="22"/>
        <v>0.83333333333333393</v>
      </c>
      <c r="BD20" s="226">
        <f t="shared" si="23"/>
        <v>-2</v>
      </c>
      <c r="BE20" s="226">
        <f t="shared" si="24"/>
        <v>1.1666666666666661</v>
      </c>
      <c r="BF20" s="226">
        <f t="shared" si="25"/>
        <v>0.33333333333333393</v>
      </c>
    </row>
    <row r="21" spans="1:65" ht="13.5">
      <c r="A21" s="140">
        <v>12</v>
      </c>
      <c r="B21" s="140">
        <v>14</v>
      </c>
      <c r="C21" s="140">
        <v>15</v>
      </c>
      <c r="D21" s="140">
        <v>9</v>
      </c>
      <c r="E21" s="140">
        <v>7</v>
      </c>
      <c r="F21" s="103">
        <f t="shared" si="0"/>
        <v>-5</v>
      </c>
      <c r="G21" s="103">
        <f t="shared" si="1"/>
        <v>144</v>
      </c>
      <c r="H21" s="103">
        <f t="shared" si="2"/>
        <v>196</v>
      </c>
      <c r="I21" s="103">
        <f t="shared" si="3"/>
        <v>225</v>
      </c>
      <c r="J21" s="103">
        <f t="shared" si="4"/>
        <v>81</v>
      </c>
      <c r="K21" s="103">
        <f t="shared" si="5"/>
        <v>49</v>
      </c>
      <c r="M21" s="103">
        <f t="shared" si="6"/>
        <v>2.3511111111111109</v>
      </c>
      <c r="N21" s="103">
        <f t="shared" si="7"/>
        <v>12.484444444444444</v>
      </c>
      <c r="O21" s="103">
        <f t="shared" si="8"/>
        <v>20.551111111111108</v>
      </c>
      <c r="P21" s="103">
        <f t="shared" si="9"/>
        <v>2.1511111111111116</v>
      </c>
      <c r="Q21" s="289">
        <f t="shared" si="10"/>
        <v>12.017777777777779</v>
      </c>
      <c r="V21" s="289"/>
      <c r="X21" s="103">
        <f t="shared" si="11"/>
        <v>0.5</v>
      </c>
      <c r="Y21" s="103">
        <f t="shared" si="12"/>
        <v>1.5</v>
      </c>
      <c r="Z21" s="103">
        <f t="shared" si="13"/>
        <v>4.5</v>
      </c>
      <c r="AA21" s="103">
        <f t="shared" si="14"/>
        <v>0.5</v>
      </c>
      <c r="AB21" s="103">
        <f t="shared" si="15"/>
        <v>2</v>
      </c>
      <c r="AC21" s="103">
        <f t="shared" si="16"/>
        <v>0.80999999999999983</v>
      </c>
      <c r="AD21" s="103">
        <f t="shared" si="17"/>
        <v>1.0000000000000018E-2</v>
      </c>
      <c r="AE21" s="103">
        <f t="shared" si="18"/>
        <v>9.6100000000000012</v>
      </c>
      <c r="AF21" s="103">
        <f t="shared" si="19"/>
        <v>0.80999999999999983</v>
      </c>
      <c r="AG21" s="289">
        <f t="shared" si="20"/>
        <v>0.3600000000000001</v>
      </c>
      <c r="AO21" s="228"/>
      <c r="AX21" s="108" t="s">
        <v>300</v>
      </c>
      <c r="BB21" s="226">
        <f t="shared" si="21"/>
        <v>0.33333333333333393</v>
      </c>
      <c r="BC21" s="226">
        <f t="shared" si="22"/>
        <v>1.8333333333333339</v>
      </c>
      <c r="BD21" s="226">
        <f t="shared" si="23"/>
        <v>4</v>
      </c>
      <c r="BE21" s="226">
        <f t="shared" si="24"/>
        <v>0.16666666666666607</v>
      </c>
      <c r="BF21" s="226">
        <f t="shared" si="25"/>
        <v>-1.6666666666666661</v>
      </c>
      <c r="BM21" s="368" t="s">
        <v>809</v>
      </c>
    </row>
    <row r="22" spans="1:65" ht="13.5">
      <c r="A22" s="140">
        <v>11</v>
      </c>
      <c r="B22" s="140">
        <v>10</v>
      </c>
      <c r="C22" s="140">
        <v>8</v>
      </c>
      <c r="D22" s="140">
        <v>8</v>
      </c>
      <c r="E22" s="140">
        <v>8</v>
      </c>
      <c r="F22" s="103">
        <f t="shared" si="0"/>
        <v>-12</v>
      </c>
      <c r="G22" s="103">
        <f t="shared" si="1"/>
        <v>121</v>
      </c>
      <c r="H22" s="103">
        <f t="shared" si="2"/>
        <v>100</v>
      </c>
      <c r="I22" s="103">
        <f t="shared" si="3"/>
        <v>64</v>
      </c>
      <c r="J22" s="103">
        <f t="shared" si="4"/>
        <v>64</v>
      </c>
      <c r="K22" s="103">
        <f t="shared" si="5"/>
        <v>64</v>
      </c>
      <c r="M22" s="103">
        <f t="shared" si="6"/>
        <v>0.28444444444444433</v>
      </c>
      <c r="N22" s="103">
        <f t="shared" si="7"/>
        <v>0.21777777777777788</v>
      </c>
      <c r="O22" s="103">
        <f t="shared" si="8"/>
        <v>6.0844444444444452</v>
      </c>
      <c r="P22" s="103">
        <f t="shared" si="9"/>
        <v>6.0844444444444452</v>
      </c>
      <c r="Q22" s="289">
        <f t="shared" si="10"/>
        <v>6.0844444444444452</v>
      </c>
      <c r="V22" s="289"/>
      <c r="X22" s="103">
        <f t="shared" si="11"/>
        <v>0.5</v>
      </c>
      <c r="Y22" s="103">
        <f t="shared" si="12"/>
        <v>2.5</v>
      </c>
      <c r="Z22" s="103">
        <f t="shared" si="13"/>
        <v>2.5</v>
      </c>
      <c r="AA22" s="103">
        <f t="shared" si="14"/>
        <v>0.5</v>
      </c>
      <c r="AB22" s="103">
        <f t="shared" si="15"/>
        <v>1</v>
      </c>
      <c r="AC22" s="103">
        <f t="shared" si="16"/>
        <v>0.80999999999999983</v>
      </c>
      <c r="AD22" s="103">
        <f t="shared" si="17"/>
        <v>1.2100000000000002</v>
      </c>
      <c r="AE22" s="103">
        <f t="shared" si="18"/>
        <v>1.2100000000000002</v>
      </c>
      <c r="AF22" s="103">
        <f t="shared" si="19"/>
        <v>0.80999999999999983</v>
      </c>
      <c r="AG22" s="289">
        <f t="shared" si="20"/>
        <v>0.15999999999999992</v>
      </c>
      <c r="AN22" s="129" t="s">
        <v>158</v>
      </c>
      <c r="AO22" s="103">
        <f>(SUM(A18:E147))^2</f>
        <v>98596</v>
      </c>
      <c r="AQ22" s="103">
        <f>(AO15-AO$20)^2</f>
        <v>1.4399999999999984</v>
      </c>
      <c r="AX22" s="138" t="s">
        <v>316</v>
      </c>
      <c r="BB22" s="226">
        <f t="shared" si="21"/>
        <v>-0.66666666666666607</v>
      </c>
      <c r="BC22" s="226">
        <f t="shared" si="22"/>
        <v>-2.1666666666666661</v>
      </c>
      <c r="BD22" s="226">
        <f t="shared" si="23"/>
        <v>-3</v>
      </c>
      <c r="BE22" s="226">
        <f t="shared" si="24"/>
        <v>-0.83333333333333393</v>
      </c>
      <c r="BF22" s="226">
        <f t="shared" si="25"/>
        <v>-0.66666666666666607</v>
      </c>
      <c r="BM22" s="369" t="s">
        <v>810</v>
      </c>
    </row>
    <row r="23" spans="1:65" ht="13.5">
      <c r="A23" s="140">
        <v>10</v>
      </c>
      <c r="B23" s="140">
        <v>14</v>
      </c>
      <c r="C23" s="140">
        <v>9</v>
      </c>
      <c r="D23" s="140">
        <v>7</v>
      </c>
      <c r="E23" s="140">
        <v>9</v>
      </c>
      <c r="F23" s="103">
        <f t="shared" si="0"/>
        <v>-11</v>
      </c>
      <c r="G23" s="103">
        <f t="shared" si="1"/>
        <v>100</v>
      </c>
      <c r="H23" s="103">
        <f t="shared" si="2"/>
        <v>196</v>
      </c>
      <c r="I23" s="103">
        <f t="shared" si="3"/>
        <v>81</v>
      </c>
      <c r="J23" s="103">
        <f t="shared" si="4"/>
        <v>49</v>
      </c>
      <c r="K23" s="103">
        <f t="shared" si="5"/>
        <v>81</v>
      </c>
      <c r="M23" s="103">
        <f t="shared" si="6"/>
        <v>0.21777777777777788</v>
      </c>
      <c r="N23" s="103">
        <f t="shared" si="7"/>
        <v>12.484444444444444</v>
      </c>
      <c r="O23" s="103">
        <f t="shared" si="8"/>
        <v>2.1511111111111116</v>
      </c>
      <c r="P23" s="103">
        <f t="shared" si="9"/>
        <v>12.017777777777779</v>
      </c>
      <c r="Q23" s="289">
        <f t="shared" si="10"/>
        <v>2.1511111111111116</v>
      </c>
      <c r="V23" s="289"/>
      <c r="X23" s="103">
        <f t="shared" si="11"/>
        <v>1.5</v>
      </c>
      <c r="Y23" s="103">
        <f t="shared" si="12"/>
        <v>1.5</v>
      </c>
      <c r="Z23" s="103">
        <f t="shared" si="13"/>
        <v>1.5</v>
      </c>
      <c r="AA23" s="103">
        <f t="shared" si="14"/>
        <v>1.5</v>
      </c>
      <c r="AB23" s="103">
        <f t="shared" si="15"/>
        <v>0</v>
      </c>
      <c r="AC23" s="103">
        <f t="shared" si="16"/>
        <v>1.0000000000000018E-2</v>
      </c>
      <c r="AD23" s="103">
        <f t="shared" si="17"/>
        <v>1.0000000000000018E-2</v>
      </c>
      <c r="AE23" s="103">
        <f t="shared" si="18"/>
        <v>1.0000000000000018E-2</v>
      </c>
      <c r="AF23" s="103">
        <f t="shared" si="19"/>
        <v>1.0000000000000018E-2</v>
      </c>
      <c r="AG23" s="289">
        <f t="shared" si="20"/>
        <v>1.9599999999999997</v>
      </c>
      <c r="AN23" s="129" t="s">
        <v>159</v>
      </c>
      <c r="AO23" s="103">
        <f>(SUM(G18:K147))-(AO22/AQ20)</f>
        <v>147.4666666666667</v>
      </c>
      <c r="AQ23" s="103">
        <f>(AO16-AO$20)^2</f>
        <v>2.8899999999999975</v>
      </c>
      <c r="AX23" s="103" t="s">
        <v>313</v>
      </c>
      <c r="BB23" s="226">
        <f t="shared" si="21"/>
        <v>-1.6666666666666661</v>
      </c>
      <c r="BC23" s="226">
        <f t="shared" si="22"/>
        <v>1.8333333333333339</v>
      </c>
      <c r="BD23" s="226">
        <f t="shared" si="23"/>
        <v>-2</v>
      </c>
      <c r="BE23" s="226">
        <f t="shared" si="24"/>
        <v>-1.8333333333333339</v>
      </c>
      <c r="BF23" s="226">
        <f t="shared" si="25"/>
        <v>0.33333333333333393</v>
      </c>
      <c r="BM23" s="369" t="s">
        <v>811</v>
      </c>
    </row>
    <row r="24" spans="1:65" ht="13.5">
      <c r="A24" s="140"/>
      <c r="B24" s="140"/>
      <c r="C24" s="140"/>
      <c r="D24" s="140"/>
      <c r="E24" s="140"/>
      <c r="F24" s="103">
        <f t="shared" si="0"/>
        <v>-20</v>
      </c>
      <c r="G24" s="103">
        <f t="shared" si="1"/>
        <v>0</v>
      </c>
      <c r="H24" s="103">
        <f t="shared" si="2"/>
        <v>0</v>
      </c>
      <c r="I24" s="103">
        <f t="shared" si="3"/>
        <v>0</v>
      </c>
      <c r="J24" s="103">
        <f t="shared" si="4"/>
        <v>0</v>
      </c>
      <c r="K24" s="103">
        <f t="shared" si="5"/>
        <v>0</v>
      </c>
      <c r="M24" s="103" t="str">
        <f t="shared" si="6"/>
        <v/>
      </c>
      <c r="N24" s="103" t="str">
        <f t="shared" si="7"/>
        <v/>
      </c>
      <c r="O24" s="103" t="str">
        <f t="shared" si="8"/>
        <v/>
      </c>
      <c r="P24" s="103" t="str">
        <f t="shared" si="9"/>
        <v/>
      </c>
      <c r="Q24" s="289" t="str">
        <f t="shared" si="10"/>
        <v/>
      </c>
      <c r="V24" s="289"/>
      <c r="X24" s="103" t="str">
        <f t="shared" si="11"/>
        <v/>
      </c>
      <c r="Y24" s="103" t="str">
        <f t="shared" si="12"/>
        <v/>
      </c>
      <c r="Z24" s="103" t="str">
        <f t="shared" si="13"/>
        <v/>
      </c>
      <c r="AA24" s="103" t="str">
        <f t="shared" si="14"/>
        <v/>
      </c>
      <c r="AB24" s="103" t="str">
        <f t="shared" si="15"/>
        <v/>
      </c>
      <c r="AC24" s="103" t="str">
        <f t="shared" si="16"/>
        <v/>
      </c>
      <c r="AD24" s="103" t="str">
        <f t="shared" si="17"/>
        <v/>
      </c>
      <c r="AE24" s="103" t="str">
        <f t="shared" si="18"/>
        <v/>
      </c>
      <c r="AF24" s="103" t="str">
        <f t="shared" si="19"/>
        <v/>
      </c>
      <c r="AG24" s="289" t="str">
        <f t="shared" si="20"/>
        <v/>
      </c>
      <c r="AN24" s="129" t="s">
        <v>165</v>
      </c>
      <c r="AO24" s="103">
        <f>SUM(A152:E152)-G152</f>
        <v>63.133333333332757</v>
      </c>
      <c r="AQ24" s="103">
        <f>(AO17-AO$20)^2</f>
        <v>0.28444444444444433</v>
      </c>
      <c r="AX24" s="103" t="s">
        <v>314</v>
      </c>
      <c r="BB24" s="226" t="str">
        <f t="shared" si="21"/>
        <v/>
      </c>
      <c r="BC24" s="226" t="str">
        <f t="shared" si="22"/>
        <v/>
      </c>
      <c r="BD24" s="226" t="str">
        <f t="shared" si="23"/>
        <v/>
      </c>
      <c r="BE24" s="226" t="str">
        <f t="shared" si="24"/>
        <v/>
      </c>
      <c r="BF24" s="226" t="str">
        <f t="shared" si="25"/>
        <v/>
      </c>
      <c r="BM24" s="369" t="s">
        <v>812</v>
      </c>
    </row>
    <row r="25" spans="1:65" ht="13.5">
      <c r="A25" s="140"/>
      <c r="B25" s="140"/>
      <c r="C25" s="140"/>
      <c r="D25" s="140"/>
      <c r="E25" s="140"/>
      <c r="F25" s="103">
        <f t="shared" si="0"/>
        <v>-20</v>
      </c>
      <c r="G25" s="103">
        <f t="shared" si="1"/>
        <v>0</v>
      </c>
      <c r="H25" s="103">
        <f t="shared" si="2"/>
        <v>0</v>
      </c>
      <c r="I25" s="103">
        <f t="shared" si="3"/>
        <v>0</v>
      </c>
      <c r="J25" s="103">
        <f t="shared" si="4"/>
        <v>0</v>
      </c>
      <c r="K25" s="103">
        <f t="shared" si="5"/>
        <v>0</v>
      </c>
      <c r="M25" s="103" t="str">
        <f t="shared" si="6"/>
        <v/>
      </c>
      <c r="N25" s="103" t="str">
        <f t="shared" si="7"/>
        <v/>
      </c>
      <c r="O25" s="103" t="str">
        <f t="shared" si="8"/>
        <v/>
      </c>
      <c r="P25" s="103" t="str">
        <f t="shared" si="9"/>
        <v/>
      </c>
      <c r="Q25" s="289" t="str">
        <f t="shared" si="10"/>
        <v/>
      </c>
      <c r="V25" s="289"/>
      <c r="X25" s="103" t="str">
        <f t="shared" si="11"/>
        <v/>
      </c>
      <c r="Y25" s="103" t="str">
        <f t="shared" si="12"/>
        <v/>
      </c>
      <c r="Z25" s="103" t="str">
        <f t="shared" si="13"/>
        <v/>
      </c>
      <c r="AA25" s="103" t="str">
        <f t="shared" si="14"/>
        <v/>
      </c>
      <c r="AB25" s="103" t="str">
        <f t="shared" si="15"/>
        <v/>
      </c>
      <c r="AC25" s="103" t="str">
        <f t="shared" si="16"/>
        <v/>
      </c>
      <c r="AD25" s="103" t="str">
        <f t="shared" si="17"/>
        <v/>
      </c>
      <c r="AE25" s="103" t="str">
        <f t="shared" si="18"/>
        <v/>
      </c>
      <c r="AF25" s="103" t="str">
        <f t="shared" si="19"/>
        <v/>
      </c>
      <c r="AG25" s="289" t="str">
        <f t="shared" si="20"/>
        <v/>
      </c>
      <c r="AN25" s="129" t="s">
        <v>166</v>
      </c>
      <c r="AO25" s="103">
        <f>AO23-AO24</f>
        <v>84.33333333333394</v>
      </c>
      <c r="AQ25" s="103">
        <f>(AO18-AO$20)^2</f>
        <v>2.667777777777776</v>
      </c>
      <c r="AX25" s="108" t="s">
        <v>366</v>
      </c>
      <c r="BB25" s="226" t="str">
        <f t="shared" si="21"/>
        <v/>
      </c>
      <c r="BC25" s="226" t="str">
        <f t="shared" si="22"/>
        <v/>
      </c>
      <c r="BD25" s="226" t="str">
        <f t="shared" si="23"/>
        <v/>
      </c>
      <c r="BE25" s="226" t="str">
        <f t="shared" si="24"/>
        <v/>
      </c>
      <c r="BF25" s="226" t="str">
        <f t="shared" si="25"/>
        <v/>
      </c>
      <c r="BM25" s="369" t="s">
        <v>813</v>
      </c>
    </row>
    <row r="26" spans="1:65" ht="13.5">
      <c r="A26" s="140"/>
      <c r="B26" s="140"/>
      <c r="C26" s="140"/>
      <c r="D26" s="140"/>
      <c r="E26" s="140"/>
      <c r="F26" s="103">
        <f t="shared" si="0"/>
        <v>-20</v>
      </c>
      <c r="G26" s="103">
        <f t="shared" si="1"/>
        <v>0</v>
      </c>
      <c r="H26" s="103">
        <f t="shared" si="2"/>
        <v>0</v>
      </c>
      <c r="I26" s="103">
        <f t="shared" si="3"/>
        <v>0</v>
      </c>
      <c r="J26" s="103">
        <f t="shared" si="4"/>
        <v>0</v>
      </c>
      <c r="K26" s="103">
        <f t="shared" si="5"/>
        <v>0</v>
      </c>
      <c r="M26" s="103" t="str">
        <f t="shared" si="6"/>
        <v/>
      </c>
      <c r="N26" s="103" t="str">
        <f t="shared" si="7"/>
        <v/>
      </c>
      <c r="O26" s="103" t="str">
        <f t="shared" si="8"/>
        <v/>
      </c>
      <c r="P26" s="103" t="str">
        <f t="shared" si="9"/>
        <v/>
      </c>
      <c r="Q26" s="289" t="str">
        <f t="shared" si="10"/>
        <v/>
      </c>
      <c r="V26" s="289"/>
      <c r="X26" s="103" t="str">
        <f t="shared" si="11"/>
        <v/>
      </c>
      <c r="Y26" s="103" t="str">
        <f t="shared" si="12"/>
        <v/>
      </c>
      <c r="Z26" s="103" t="str">
        <f t="shared" si="13"/>
        <v/>
      </c>
      <c r="AA26" s="103" t="str">
        <f t="shared" si="14"/>
        <v/>
      </c>
      <c r="AB26" s="103" t="str">
        <f t="shared" si="15"/>
        <v/>
      </c>
      <c r="AC26" s="103" t="str">
        <f t="shared" si="16"/>
        <v/>
      </c>
      <c r="AD26" s="103" t="str">
        <f t="shared" si="17"/>
        <v/>
      </c>
      <c r="AE26" s="103" t="str">
        <f t="shared" si="18"/>
        <v/>
      </c>
      <c r="AF26" s="103" t="str">
        <f t="shared" si="19"/>
        <v/>
      </c>
      <c r="AG26" s="289" t="str">
        <f t="shared" si="20"/>
        <v/>
      </c>
      <c r="AQ26" s="242">
        <f>(AO19-AO$20)^2</f>
        <v>3.2400000000000024</v>
      </c>
      <c r="BB26" s="226" t="str">
        <f t="shared" si="21"/>
        <v/>
      </c>
      <c r="BC26" s="226" t="str">
        <f t="shared" si="22"/>
        <v/>
      </c>
      <c r="BD26" s="226" t="str">
        <f t="shared" si="23"/>
        <v/>
      </c>
      <c r="BE26" s="226" t="str">
        <f t="shared" si="24"/>
        <v/>
      </c>
      <c r="BF26" s="226" t="str">
        <f t="shared" si="25"/>
        <v/>
      </c>
      <c r="BM26" s="369" t="s">
        <v>814</v>
      </c>
    </row>
    <row r="27" spans="1:65" ht="13.5">
      <c r="A27" s="140"/>
      <c r="B27" s="140"/>
      <c r="C27" s="140"/>
      <c r="D27" s="140"/>
      <c r="E27" s="140"/>
      <c r="F27" s="103">
        <f t="shared" si="0"/>
        <v>-20</v>
      </c>
      <c r="G27" s="103">
        <f t="shared" si="1"/>
        <v>0</v>
      </c>
      <c r="H27" s="103">
        <f t="shared" si="2"/>
        <v>0</v>
      </c>
      <c r="I27" s="103">
        <f t="shared" si="3"/>
        <v>0</v>
      </c>
      <c r="J27" s="103">
        <f t="shared" si="4"/>
        <v>0</v>
      </c>
      <c r="K27" s="103">
        <f t="shared" si="5"/>
        <v>0</v>
      </c>
      <c r="M27" s="103" t="str">
        <f t="shared" si="6"/>
        <v/>
      </c>
      <c r="N27" s="103" t="str">
        <f t="shared" si="7"/>
        <v/>
      </c>
      <c r="O27" s="103" t="str">
        <f t="shared" si="8"/>
        <v/>
      </c>
      <c r="P27" s="103" t="str">
        <f t="shared" si="9"/>
        <v/>
      </c>
      <c r="Q27" s="289" t="str">
        <f t="shared" si="10"/>
        <v/>
      </c>
      <c r="V27" s="289"/>
      <c r="X27" s="103" t="str">
        <f t="shared" si="11"/>
        <v/>
      </c>
      <c r="Y27" s="103" t="str">
        <f t="shared" si="12"/>
        <v/>
      </c>
      <c r="Z27" s="103" t="str">
        <f t="shared" si="13"/>
        <v/>
      </c>
      <c r="AA27" s="103" t="str">
        <f t="shared" si="14"/>
        <v/>
      </c>
      <c r="AB27" s="103" t="str">
        <f t="shared" si="15"/>
        <v/>
      </c>
      <c r="AC27" s="103" t="str">
        <f t="shared" si="16"/>
        <v/>
      </c>
      <c r="AD27" s="103" t="str">
        <f t="shared" si="17"/>
        <v/>
      </c>
      <c r="AE27" s="103" t="str">
        <f t="shared" si="18"/>
        <v/>
      </c>
      <c r="AF27" s="103" t="str">
        <f t="shared" si="19"/>
        <v/>
      </c>
      <c r="AG27" s="289" t="str">
        <f t="shared" si="20"/>
        <v/>
      </c>
      <c r="AN27" s="129" t="s">
        <v>167</v>
      </c>
      <c r="AO27" s="103">
        <f>AQ20-1</f>
        <v>29</v>
      </c>
      <c r="AQ27" s="103">
        <f>SUM(AQ22:AQ26)</f>
        <v>10.522222222222219</v>
      </c>
      <c r="AX27" s="108" t="s">
        <v>301</v>
      </c>
      <c r="BB27" s="226" t="str">
        <f t="shared" si="21"/>
        <v/>
      </c>
      <c r="BC27" s="226" t="str">
        <f t="shared" si="22"/>
        <v/>
      </c>
      <c r="BD27" s="226" t="str">
        <f t="shared" si="23"/>
        <v/>
      </c>
      <c r="BE27" s="226" t="str">
        <f t="shared" si="24"/>
        <v/>
      </c>
      <c r="BF27" s="226" t="str">
        <f t="shared" si="25"/>
        <v/>
      </c>
      <c r="BM27" s="369" t="s">
        <v>815</v>
      </c>
    </row>
    <row r="28" spans="1:65" ht="13.5">
      <c r="A28" s="140"/>
      <c r="B28" s="140"/>
      <c r="C28" s="140"/>
      <c r="D28" s="140"/>
      <c r="E28" s="140"/>
      <c r="G28" s="103">
        <f t="shared" si="1"/>
        <v>0</v>
      </c>
      <c r="H28" s="103">
        <f t="shared" si="2"/>
        <v>0</v>
      </c>
      <c r="I28" s="103">
        <f t="shared" si="3"/>
        <v>0</v>
      </c>
      <c r="J28" s="103">
        <f t="shared" si="4"/>
        <v>0</v>
      </c>
      <c r="K28" s="103">
        <f t="shared" si="5"/>
        <v>0</v>
      </c>
      <c r="M28" s="103" t="str">
        <f t="shared" si="6"/>
        <v/>
      </c>
      <c r="N28" s="103" t="str">
        <f t="shared" si="7"/>
        <v/>
      </c>
      <c r="O28" s="103" t="str">
        <f t="shared" si="8"/>
        <v/>
      </c>
      <c r="P28" s="103" t="str">
        <f t="shared" si="9"/>
        <v/>
      </c>
      <c r="Q28" s="289" t="str">
        <f t="shared" si="10"/>
        <v/>
      </c>
      <c r="V28" s="289"/>
      <c r="X28" s="103" t="str">
        <f t="shared" si="11"/>
        <v/>
      </c>
      <c r="Y28" s="103" t="str">
        <f t="shared" si="12"/>
        <v/>
      </c>
      <c r="Z28" s="103" t="str">
        <f t="shared" si="13"/>
        <v/>
      </c>
      <c r="AA28" s="103" t="str">
        <f t="shared" si="14"/>
        <v/>
      </c>
      <c r="AB28" s="103" t="str">
        <f t="shared" si="15"/>
        <v/>
      </c>
      <c r="AC28" s="103" t="str">
        <f t="shared" si="16"/>
        <v/>
      </c>
      <c r="AD28" s="103" t="str">
        <f t="shared" si="17"/>
        <v/>
      </c>
      <c r="AE28" s="103" t="str">
        <f t="shared" si="18"/>
        <v/>
      </c>
      <c r="AF28" s="103" t="str">
        <f t="shared" si="19"/>
        <v/>
      </c>
      <c r="AG28" s="289" t="str">
        <f t="shared" si="20"/>
        <v/>
      </c>
      <c r="AN28" s="129" t="s">
        <v>168</v>
      </c>
      <c r="AO28" s="103">
        <v>4</v>
      </c>
      <c r="BB28" s="226" t="str">
        <f t="shared" si="21"/>
        <v/>
      </c>
      <c r="BC28" s="226" t="str">
        <f t="shared" si="22"/>
        <v/>
      </c>
      <c r="BD28" s="226" t="str">
        <f t="shared" si="23"/>
        <v/>
      </c>
      <c r="BE28" s="226" t="str">
        <f t="shared" si="24"/>
        <v/>
      </c>
      <c r="BF28" s="226" t="str">
        <f t="shared" si="25"/>
        <v/>
      </c>
      <c r="BM28" s="369" t="s">
        <v>816</v>
      </c>
    </row>
    <row r="29" spans="1:65" ht="13.5">
      <c r="A29" s="140"/>
      <c r="B29" s="140"/>
      <c r="C29" s="140"/>
      <c r="D29" s="140"/>
      <c r="E29" s="140"/>
      <c r="G29" s="103">
        <f t="shared" si="1"/>
        <v>0</v>
      </c>
      <c r="H29" s="103">
        <f t="shared" si="2"/>
        <v>0</v>
      </c>
      <c r="I29" s="103">
        <f t="shared" si="3"/>
        <v>0</v>
      </c>
      <c r="J29" s="103">
        <f t="shared" si="4"/>
        <v>0</v>
      </c>
      <c r="K29" s="103">
        <f t="shared" si="5"/>
        <v>0</v>
      </c>
      <c r="M29" s="103" t="str">
        <f t="shared" si="6"/>
        <v/>
      </c>
      <c r="N29" s="103" t="str">
        <f t="shared" si="7"/>
        <v/>
      </c>
      <c r="O29" s="103" t="str">
        <f t="shared" si="8"/>
        <v/>
      </c>
      <c r="P29" s="103" t="str">
        <f t="shared" si="9"/>
        <v/>
      </c>
      <c r="Q29" s="289" t="str">
        <f t="shared" si="10"/>
        <v/>
      </c>
      <c r="V29" s="289"/>
      <c r="X29" s="103" t="str">
        <f t="shared" si="11"/>
        <v/>
      </c>
      <c r="Y29" s="103" t="str">
        <f t="shared" si="12"/>
        <v/>
      </c>
      <c r="Z29" s="103" t="str">
        <f t="shared" si="13"/>
        <v/>
      </c>
      <c r="AA29" s="103" t="str">
        <f t="shared" si="14"/>
        <v/>
      </c>
      <c r="AB29" s="103" t="str">
        <f t="shared" si="15"/>
        <v/>
      </c>
      <c r="AC29" s="103" t="str">
        <f t="shared" si="16"/>
        <v/>
      </c>
      <c r="AD29" s="103" t="str">
        <f t="shared" si="17"/>
        <v/>
      </c>
      <c r="AE29" s="103" t="str">
        <f t="shared" si="18"/>
        <v/>
      </c>
      <c r="AF29" s="103" t="str">
        <f t="shared" si="19"/>
        <v/>
      </c>
      <c r="AG29" s="289" t="str">
        <f t="shared" si="20"/>
        <v/>
      </c>
      <c r="AN29" s="129" t="s">
        <v>169</v>
      </c>
      <c r="AO29" s="103">
        <f>AO27-AO28</f>
        <v>25</v>
      </c>
      <c r="BB29" s="226" t="str">
        <f t="shared" si="21"/>
        <v/>
      </c>
      <c r="BC29" s="226" t="str">
        <f t="shared" si="22"/>
        <v/>
      </c>
      <c r="BD29" s="226" t="str">
        <f t="shared" si="23"/>
        <v/>
      </c>
      <c r="BE29" s="226" t="str">
        <f t="shared" si="24"/>
        <v/>
      </c>
      <c r="BF29" s="226" t="str">
        <f t="shared" si="25"/>
        <v/>
      </c>
      <c r="BM29" s="369" t="s">
        <v>817</v>
      </c>
    </row>
    <row r="30" spans="1:65" ht="13.5">
      <c r="A30" s="140"/>
      <c r="B30" s="140"/>
      <c r="C30" s="140"/>
      <c r="D30" s="140"/>
      <c r="E30" s="140"/>
      <c r="G30" s="103">
        <f t="shared" si="1"/>
        <v>0</v>
      </c>
      <c r="H30" s="103">
        <f t="shared" si="2"/>
        <v>0</v>
      </c>
      <c r="I30" s="103">
        <f t="shared" si="3"/>
        <v>0</v>
      </c>
      <c r="J30" s="103">
        <f t="shared" si="4"/>
        <v>0</v>
      </c>
      <c r="K30" s="103">
        <f t="shared" si="5"/>
        <v>0</v>
      </c>
      <c r="M30" s="103" t="str">
        <f t="shared" si="6"/>
        <v/>
      </c>
      <c r="N30" s="103" t="str">
        <f t="shared" si="7"/>
        <v/>
      </c>
      <c r="O30" s="103" t="str">
        <f t="shared" si="8"/>
        <v/>
      </c>
      <c r="P30" s="103" t="str">
        <f t="shared" si="9"/>
        <v/>
      </c>
      <c r="Q30" s="289" t="str">
        <f t="shared" si="10"/>
        <v/>
      </c>
      <c r="V30" s="289"/>
      <c r="X30" s="103" t="str">
        <f t="shared" si="11"/>
        <v/>
      </c>
      <c r="Y30" s="103" t="str">
        <f t="shared" si="12"/>
        <v/>
      </c>
      <c r="Z30" s="103" t="str">
        <f t="shared" si="13"/>
        <v/>
      </c>
      <c r="AA30" s="103" t="str">
        <f t="shared" si="14"/>
        <v/>
      </c>
      <c r="AB30" s="103" t="str">
        <f t="shared" si="15"/>
        <v/>
      </c>
      <c r="AC30" s="103" t="str">
        <f t="shared" si="16"/>
        <v/>
      </c>
      <c r="AD30" s="103" t="str">
        <f t="shared" si="17"/>
        <v/>
      </c>
      <c r="AE30" s="103" t="str">
        <f t="shared" si="18"/>
        <v/>
      </c>
      <c r="AF30" s="103" t="str">
        <f t="shared" si="19"/>
        <v/>
      </c>
      <c r="AG30" s="289" t="str">
        <f t="shared" si="20"/>
        <v/>
      </c>
      <c r="BB30" s="226" t="str">
        <f t="shared" si="21"/>
        <v/>
      </c>
      <c r="BC30" s="226" t="str">
        <f t="shared" si="22"/>
        <v/>
      </c>
      <c r="BD30" s="226" t="str">
        <f t="shared" si="23"/>
        <v/>
      </c>
      <c r="BE30" s="226" t="str">
        <f t="shared" si="24"/>
        <v/>
      </c>
      <c r="BF30" s="226" t="str">
        <f t="shared" si="25"/>
        <v/>
      </c>
      <c r="BM30" s="369" t="s">
        <v>818</v>
      </c>
    </row>
    <row r="31" spans="1:65" ht="13.5">
      <c r="A31" s="140"/>
      <c r="B31" s="140"/>
      <c r="C31" s="140"/>
      <c r="D31" s="140"/>
      <c r="E31" s="140"/>
      <c r="G31" s="103">
        <f t="shared" si="1"/>
        <v>0</v>
      </c>
      <c r="H31" s="103">
        <f t="shared" si="2"/>
        <v>0</v>
      </c>
      <c r="I31" s="103">
        <f t="shared" si="3"/>
        <v>0</v>
      </c>
      <c r="J31" s="103">
        <f t="shared" si="4"/>
        <v>0</v>
      </c>
      <c r="K31" s="103">
        <f t="shared" si="5"/>
        <v>0</v>
      </c>
      <c r="M31" s="103" t="str">
        <f t="shared" si="6"/>
        <v/>
      </c>
      <c r="N31" s="103" t="str">
        <f t="shared" si="7"/>
        <v/>
      </c>
      <c r="O31" s="103" t="str">
        <f t="shared" si="8"/>
        <v/>
      </c>
      <c r="P31" s="103" t="str">
        <f t="shared" si="9"/>
        <v/>
      </c>
      <c r="Q31" s="289" t="str">
        <f t="shared" si="10"/>
        <v/>
      </c>
      <c r="V31" s="289"/>
      <c r="X31" s="103" t="str">
        <f t="shared" si="11"/>
        <v/>
      </c>
      <c r="Y31" s="103" t="str">
        <f t="shared" si="12"/>
        <v/>
      </c>
      <c r="Z31" s="103" t="str">
        <f t="shared" si="13"/>
        <v/>
      </c>
      <c r="AA31" s="103" t="str">
        <f t="shared" si="14"/>
        <v/>
      </c>
      <c r="AB31" s="103" t="str">
        <f t="shared" si="15"/>
        <v/>
      </c>
      <c r="AC31" s="103" t="str">
        <f t="shared" si="16"/>
        <v/>
      </c>
      <c r="AD31" s="103" t="str">
        <f t="shared" si="17"/>
        <v/>
      </c>
      <c r="AE31" s="103" t="str">
        <f t="shared" si="18"/>
        <v/>
      </c>
      <c r="AF31" s="103" t="str">
        <f t="shared" si="19"/>
        <v/>
      </c>
      <c r="AG31" s="289" t="str">
        <f t="shared" si="20"/>
        <v/>
      </c>
      <c r="AN31" s="129" t="s">
        <v>172</v>
      </c>
      <c r="AO31" s="103">
        <f>AO24/AO28</f>
        <v>15.783333333333189</v>
      </c>
      <c r="BB31" s="226" t="str">
        <f t="shared" si="21"/>
        <v/>
      </c>
      <c r="BC31" s="226" t="str">
        <f t="shared" si="22"/>
        <v/>
      </c>
      <c r="BD31" s="226" t="str">
        <f t="shared" si="23"/>
        <v/>
      </c>
      <c r="BE31" s="226" t="str">
        <f t="shared" si="24"/>
        <v/>
      </c>
      <c r="BF31" s="226" t="str">
        <f t="shared" si="25"/>
        <v/>
      </c>
      <c r="BM31" s="370" t="s">
        <v>819</v>
      </c>
    </row>
    <row r="32" spans="1:65" ht="13.5">
      <c r="A32" s="140"/>
      <c r="B32" s="140"/>
      <c r="C32" s="140"/>
      <c r="D32" s="140"/>
      <c r="E32" s="140"/>
      <c r="G32" s="103">
        <f t="shared" si="1"/>
        <v>0</v>
      </c>
      <c r="H32" s="103">
        <f t="shared" si="2"/>
        <v>0</v>
      </c>
      <c r="I32" s="103">
        <f t="shared" si="3"/>
        <v>0</v>
      </c>
      <c r="J32" s="103">
        <f t="shared" si="4"/>
        <v>0</v>
      </c>
      <c r="K32" s="103">
        <f t="shared" si="5"/>
        <v>0</v>
      </c>
      <c r="M32" s="103" t="str">
        <f t="shared" si="6"/>
        <v/>
      </c>
      <c r="N32" s="103" t="str">
        <f t="shared" si="7"/>
        <v/>
      </c>
      <c r="O32" s="103" t="str">
        <f t="shared" si="8"/>
        <v/>
      </c>
      <c r="P32" s="103" t="str">
        <f t="shared" si="9"/>
        <v/>
      </c>
      <c r="Q32" s="289" t="str">
        <f t="shared" si="10"/>
        <v/>
      </c>
      <c r="V32" s="289"/>
      <c r="X32" s="103" t="str">
        <f t="shared" si="11"/>
        <v/>
      </c>
      <c r="Y32" s="103" t="str">
        <f t="shared" si="12"/>
        <v/>
      </c>
      <c r="Z32" s="103" t="str">
        <f t="shared" si="13"/>
        <v/>
      </c>
      <c r="AA32" s="103" t="str">
        <f t="shared" si="14"/>
        <v/>
      </c>
      <c r="AB32" s="103" t="str">
        <f t="shared" si="15"/>
        <v/>
      </c>
      <c r="AC32" s="103" t="str">
        <f t="shared" si="16"/>
        <v/>
      </c>
      <c r="AD32" s="103" t="str">
        <f t="shared" si="17"/>
        <v/>
      </c>
      <c r="AE32" s="103" t="str">
        <f t="shared" si="18"/>
        <v/>
      </c>
      <c r="AF32" s="103" t="str">
        <f t="shared" si="19"/>
        <v/>
      </c>
      <c r="AG32" s="289" t="str">
        <f t="shared" si="20"/>
        <v/>
      </c>
      <c r="AN32" s="129" t="s">
        <v>170</v>
      </c>
      <c r="AO32" s="103">
        <f>AO25/AO29</f>
        <v>3.3733333333333575</v>
      </c>
      <c r="BB32" s="226" t="str">
        <f t="shared" si="21"/>
        <v/>
      </c>
      <c r="BC32" s="226" t="str">
        <f t="shared" si="22"/>
        <v/>
      </c>
      <c r="BD32" s="226" t="str">
        <f t="shared" si="23"/>
        <v/>
      </c>
      <c r="BE32" s="226" t="str">
        <f t="shared" si="24"/>
        <v/>
      </c>
      <c r="BF32" s="226" t="str">
        <f t="shared" si="25"/>
        <v/>
      </c>
      <c r="BM32" s="369" t="s">
        <v>820</v>
      </c>
    </row>
    <row r="33" spans="1:65" ht="13.5">
      <c r="A33" s="140"/>
      <c r="B33" s="140"/>
      <c r="C33" s="140"/>
      <c r="D33" s="140"/>
      <c r="E33" s="140"/>
      <c r="G33" s="103">
        <f t="shared" si="1"/>
        <v>0</v>
      </c>
      <c r="H33" s="103">
        <f t="shared" si="2"/>
        <v>0</v>
      </c>
      <c r="I33" s="103">
        <f t="shared" si="3"/>
        <v>0</v>
      </c>
      <c r="J33" s="103">
        <f t="shared" si="4"/>
        <v>0</v>
      </c>
      <c r="K33" s="103">
        <f t="shared" si="5"/>
        <v>0</v>
      </c>
      <c r="M33" s="103" t="str">
        <f t="shared" si="6"/>
        <v/>
      </c>
      <c r="N33" s="103" t="str">
        <f t="shared" si="7"/>
        <v/>
      </c>
      <c r="O33" s="103" t="str">
        <f t="shared" si="8"/>
        <v/>
      </c>
      <c r="P33" s="103" t="str">
        <f t="shared" si="9"/>
        <v/>
      </c>
      <c r="Q33" s="289" t="str">
        <f t="shared" si="10"/>
        <v/>
      </c>
      <c r="V33" s="289"/>
      <c r="X33" s="103" t="str">
        <f t="shared" si="11"/>
        <v/>
      </c>
      <c r="Y33" s="103" t="str">
        <f t="shared" si="12"/>
        <v/>
      </c>
      <c r="Z33" s="103" t="str">
        <f t="shared" si="13"/>
        <v/>
      </c>
      <c r="AA33" s="103" t="str">
        <f t="shared" si="14"/>
        <v/>
      </c>
      <c r="AB33" s="103" t="str">
        <f t="shared" si="15"/>
        <v/>
      </c>
      <c r="AC33" s="103" t="str">
        <f t="shared" si="16"/>
        <v/>
      </c>
      <c r="AD33" s="103" t="str">
        <f t="shared" si="17"/>
        <v/>
      </c>
      <c r="AE33" s="103" t="str">
        <f t="shared" si="18"/>
        <v/>
      </c>
      <c r="AF33" s="103" t="str">
        <f t="shared" si="19"/>
        <v/>
      </c>
      <c r="AG33" s="289" t="str">
        <f t="shared" si="20"/>
        <v/>
      </c>
      <c r="AN33" s="129" t="s">
        <v>173</v>
      </c>
      <c r="AO33" s="228">
        <f>AO31/AO32</f>
        <v>4.6788537549406355</v>
      </c>
      <c r="BB33" s="226" t="str">
        <f t="shared" si="21"/>
        <v/>
      </c>
      <c r="BC33" s="226" t="str">
        <f t="shared" si="22"/>
        <v/>
      </c>
      <c r="BD33" s="226" t="str">
        <f t="shared" si="23"/>
        <v/>
      </c>
      <c r="BE33" s="226" t="str">
        <f t="shared" si="24"/>
        <v/>
      </c>
      <c r="BF33" s="226" t="str">
        <f t="shared" si="25"/>
        <v/>
      </c>
      <c r="BM33" s="369" t="s">
        <v>821</v>
      </c>
    </row>
    <row r="34" spans="1:65" ht="13.5">
      <c r="A34" s="140"/>
      <c r="B34" s="140"/>
      <c r="C34" s="140"/>
      <c r="D34" s="140"/>
      <c r="E34" s="140"/>
      <c r="G34" s="103">
        <f t="shared" si="1"/>
        <v>0</v>
      </c>
      <c r="H34" s="103">
        <f t="shared" si="2"/>
        <v>0</v>
      </c>
      <c r="I34" s="103">
        <f t="shared" si="3"/>
        <v>0</v>
      </c>
      <c r="J34" s="103">
        <f t="shared" si="4"/>
        <v>0</v>
      </c>
      <c r="K34" s="103">
        <f t="shared" si="5"/>
        <v>0</v>
      </c>
      <c r="M34" s="103" t="str">
        <f t="shared" si="6"/>
        <v/>
      </c>
      <c r="N34" s="103" t="str">
        <f t="shared" si="7"/>
        <v/>
      </c>
      <c r="O34" s="103" t="str">
        <f t="shared" si="8"/>
        <v/>
      </c>
      <c r="P34" s="103" t="str">
        <f t="shared" si="9"/>
        <v/>
      </c>
      <c r="Q34" s="289" t="str">
        <f t="shared" si="10"/>
        <v/>
      </c>
      <c r="V34" s="289"/>
      <c r="X34" s="103" t="str">
        <f t="shared" si="11"/>
        <v/>
      </c>
      <c r="Y34" s="103" t="str">
        <f t="shared" si="12"/>
        <v/>
      </c>
      <c r="Z34" s="103" t="str">
        <f t="shared" si="13"/>
        <v/>
      </c>
      <c r="AA34" s="103" t="str">
        <f t="shared" si="14"/>
        <v/>
      </c>
      <c r="AB34" s="103" t="str">
        <f t="shared" si="15"/>
        <v/>
      </c>
      <c r="AC34" s="103" t="str">
        <f t="shared" si="16"/>
        <v/>
      </c>
      <c r="AD34" s="103" t="str">
        <f t="shared" si="17"/>
        <v/>
      </c>
      <c r="AE34" s="103" t="str">
        <f t="shared" si="18"/>
        <v/>
      </c>
      <c r="AF34" s="103" t="str">
        <f t="shared" si="19"/>
        <v/>
      </c>
      <c r="AG34" s="289" t="str">
        <f t="shared" si="20"/>
        <v/>
      </c>
      <c r="BB34" s="226" t="str">
        <f t="shared" si="21"/>
        <v/>
      </c>
      <c r="BC34" s="226" t="str">
        <f t="shared" si="22"/>
        <v/>
      </c>
      <c r="BD34" s="226" t="str">
        <f t="shared" si="23"/>
        <v/>
      </c>
      <c r="BE34" s="226" t="str">
        <f t="shared" si="24"/>
        <v/>
      </c>
      <c r="BF34" s="226" t="str">
        <f t="shared" si="25"/>
        <v/>
      </c>
      <c r="BM34" s="369" t="s">
        <v>822</v>
      </c>
    </row>
    <row r="35" spans="1:65" ht="13.5">
      <c r="A35" s="140"/>
      <c r="B35" s="140"/>
      <c r="C35" s="140"/>
      <c r="D35" s="140"/>
      <c r="E35" s="140"/>
      <c r="G35" s="103">
        <f t="shared" si="1"/>
        <v>0</v>
      </c>
      <c r="H35" s="103">
        <f t="shared" si="2"/>
        <v>0</v>
      </c>
      <c r="I35" s="103">
        <f t="shared" si="3"/>
        <v>0</v>
      </c>
      <c r="J35" s="103">
        <f t="shared" si="4"/>
        <v>0</v>
      </c>
      <c r="K35" s="103">
        <f t="shared" si="5"/>
        <v>0</v>
      </c>
      <c r="M35" s="103" t="str">
        <f t="shared" si="6"/>
        <v/>
      </c>
      <c r="N35" s="103" t="str">
        <f t="shared" si="7"/>
        <v/>
      </c>
      <c r="O35" s="103" t="str">
        <f t="shared" si="8"/>
        <v/>
      </c>
      <c r="P35" s="103" t="str">
        <f t="shared" si="9"/>
        <v/>
      </c>
      <c r="Q35" s="289" t="str">
        <f t="shared" si="10"/>
        <v/>
      </c>
      <c r="V35" s="289"/>
      <c r="X35" s="103" t="str">
        <f t="shared" si="11"/>
        <v/>
      </c>
      <c r="Y35" s="103" t="str">
        <f t="shared" si="12"/>
        <v/>
      </c>
      <c r="Z35" s="103" t="str">
        <f t="shared" si="13"/>
        <v/>
      </c>
      <c r="AA35" s="103" t="str">
        <f t="shared" si="14"/>
        <v/>
      </c>
      <c r="AB35" s="103" t="str">
        <f t="shared" si="15"/>
        <v/>
      </c>
      <c r="AC35" s="103" t="str">
        <f t="shared" si="16"/>
        <v/>
      </c>
      <c r="AD35" s="103" t="str">
        <f t="shared" si="17"/>
        <v/>
      </c>
      <c r="AE35" s="103" t="str">
        <f t="shared" si="18"/>
        <v/>
      </c>
      <c r="AF35" s="103" t="str">
        <f t="shared" si="19"/>
        <v/>
      </c>
      <c r="AG35" s="289" t="str">
        <f t="shared" si="20"/>
        <v/>
      </c>
      <c r="AN35" s="129" t="s">
        <v>174</v>
      </c>
      <c r="AO35" s="103">
        <f>SQRT((AQ27/5)/AO32)</f>
        <v>0.78983996310988436</v>
      </c>
      <c r="BB35" s="226" t="str">
        <f t="shared" si="21"/>
        <v/>
      </c>
      <c r="BC35" s="226" t="str">
        <f t="shared" si="22"/>
        <v/>
      </c>
      <c r="BD35" s="226" t="str">
        <f t="shared" si="23"/>
        <v/>
      </c>
      <c r="BE35" s="226" t="str">
        <f t="shared" si="24"/>
        <v/>
      </c>
      <c r="BF35" s="226" t="str">
        <f t="shared" si="25"/>
        <v/>
      </c>
      <c r="BM35" s="370" t="s">
        <v>819</v>
      </c>
    </row>
    <row r="36" spans="1:65" ht="13.5">
      <c r="A36" s="140"/>
      <c r="B36" s="140"/>
      <c r="C36" s="140"/>
      <c r="D36" s="140"/>
      <c r="E36" s="140"/>
      <c r="G36" s="103">
        <f t="shared" si="1"/>
        <v>0</v>
      </c>
      <c r="H36" s="103">
        <f t="shared" si="2"/>
        <v>0</v>
      </c>
      <c r="I36" s="103">
        <f t="shared" si="3"/>
        <v>0</v>
      </c>
      <c r="J36" s="103">
        <f t="shared" si="4"/>
        <v>0</v>
      </c>
      <c r="K36" s="103">
        <f t="shared" si="5"/>
        <v>0</v>
      </c>
      <c r="M36" s="103" t="str">
        <f t="shared" si="6"/>
        <v/>
      </c>
      <c r="N36" s="103" t="str">
        <f t="shared" si="7"/>
        <v/>
      </c>
      <c r="O36" s="103" t="str">
        <f t="shared" si="8"/>
        <v/>
      </c>
      <c r="P36" s="103" t="str">
        <f t="shared" si="9"/>
        <v/>
      </c>
      <c r="Q36" s="289" t="str">
        <f t="shared" si="10"/>
        <v/>
      </c>
      <c r="V36" s="289"/>
      <c r="X36" s="103" t="str">
        <f t="shared" si="11"/>
        <v/>
      </c>
      <c r="Y36" s="103" t="str">
        <f t="shared" si="12"/>
        <v/>
      </c>
      <c r="Z36" s="103" t="str">
        <f t="shared" si="13"/>
        <v/>
      </c>
      <c r="AA36" s="103" t="str">
        <f t="shared" si="14"/>
        <v/>
      </c>
      <c r="AB36" s="103" t="str">
        <f t="shared" si="15"/>
        <v/>
      </c>
      <c r="AC36" s="103" t="str">
        <f t="shared" si="16"/>
        <v/>
      </c>
      <c r="AD36" s="103" t="str">
        <f t="shared" si="17"/>
        <v/>
      </c>
      <c r="AE36" s="103" t="str">
        <f t="shared" si="18"/>
        <v/>
      </c>
      <c r="AF36" s="103" t="str">
        <f t="shared" si="19"/>
        <v/>
      </c>
      <c r="AG36" s="289" t="str">
        <f t="shared" si="20"/>
        <v/>
      </c>
      <c r="AN36" s="129" t="s">
        <v>175</v>
      </c>
      <c r="AO36" s="103">
        <f>AO35*SQRT(AVERAGE(AQ15:AQ19))</f>
        <v>1.9347048880779054</v>
      </c>
      <c r="BB36" s="226" t="str">
        <f t="shared" si="21"/>
        <v/>
      </c>
      <c r="BC36" s="226" t="str">
        <f t="shared" si="22"/>
        <v/>
      </c>
      <c r="BD36" s="226" t="str">
        <f t="shared" si="23"/>
        <v/>
      </c>
      <c r="BE36" s="226" t="str">
        <f t="shared" si="24"/>
        <v/>
      </c>
      <c r="BF36" s="226" t="str">
        <f t="shared" si="25"/>
        <v/>
      </c>
      <c r="BM36" s="369" t="s">
        <v>820</v>
      </c>
    </row>
    <row r="37" spans="1:65" ht="13.5">
      <c r="A37" s="140"/>
      <c r="B37" s="140"/>
      <c r="C37" s="140"/>
      <c r="D37" s="140"/>
      <c r="E37" s="140"/>
      <c r="G37" s="103">
        <f t="shared" si="1"/>
        <v>0</v>
      </c>
      <c r="H37" s="103">
        <f t="shared" si="2"/>
        <v>0</v>
      </c>
      <c r="I37" s="103">
        <f t="shared" si="3"/>
        <v>0</v>
      </c>
      <c r="J37" s="103">
        <f t="shared" si="4"/>
        <v>0</v>
      </c>
      <c r="K37" s="103">
        <f t="shared" si="5"/>
        <v>0</v>
      </c>
      <c r="M37" s="103" t="str">
        <f t="shared" si="6"/>
        <v/>
      </c>
      <c r="N37" s="103" t="str">
        <f t="shared" si="7"/>
        <v/>
      </c>
      <c r="O37" s="103" t="str">
        <f t="shared" si="8"/>
        <v/>
      </c>
      <c r="P37" s="103" t="str">
        <f t="shared" si="9"/>
        <v/>
      </c>
      <c r="Q37" s="289" t="str">
        <f t="shared" si="10"/>
        <v/>
      </c>
      <c r="V37" s="289"/>
      <c r="X37" s="103" t="str">
        <f t="shared" si="11"/>
        <v/>
      </c>
      <c r="Y37" s="103" t="str">
        <f t="shared" si="12"/>
        <v/>
      </c>
      <c r="Z37" s="103" t="str">
        <f t="shared" si="13"/>
        <v/>
      </c>
      <c r="AA37" s="103" t="str">
        <f t="shared" si="14"/>
        <v/>
      </c>
      <c r="AB37" s="103" t="str">
        <f t="shared" si="15"/>
        <v/>
      </c>
      <c r="AC37" s="103" t="str">
        <f t="shared" si="16"/>
        <v/>
      </c>
      <c r="AD37" s="103" t="str">
        <f t="shared" si="17"/>
        <v/>
      </c>
      <c r="AE37" s="103" t="str">
        <f t="shared" si="18"/>
        <v/>
      </c>
      <c r="AF37" s="103" t="str">
        <f t="shared" si="19"/>
        <v/>
      </c>
      <c r="AG37" s="289" t="str">
        <f t="shared" si="20"/>
        <v/>
      </c>
      <c r="BB37" s="226" t="str">
        <f t="shared" si="21"/>
        <v/>
      </c>
      <c r="BC37" s="226" t="str">
        <f t="shared" si="22"/>
        <v/>
      </c>
      <c r="BD37" s="226" t="str">
        <f t="shared" si="23"/>
        <v/>
      </c>
      <c r="BE37" s="226" t="str">
        <f t="shared" si="24"/>
        <v/>
      </c>
      <c r="BF37" s="226" t="str">
        <f t="shared" si="25"/>
        <v/>
      </c>
      <c r="BM37" s="369" t="s">
        <v>823</v>
      </c>
    </row>
    <row r="38" spans="1:65" ht="13.5">
      <c r="A38" s="140"/>
      <c r="B38" s="140"/>
      <c r="C38" s="140"/>
      <c r="D38" s="140"/>
      <c r="E38" s="140"/>
      <c r="G38" s="103">
        <f t="shared" si="1"/>
        <v>0</v>
      </c>
      <c r="H38" s="103">
        <f t="shared" si="2"/>
        <v>0</v>
      </c>
      <c r="I38" s="103">
        <f t="shared" si="3"/>
        <v>0</v>
      </c>
      <c r="J38" s="103">
        <f t="shared" si="4"/>
        <v>0</v>
      </c>
      <c r="K38" s="103">
        <f t="shared" si="5"/>
        <v>0</v>
      </c>
      <c r="M38" s="103" t="str">
        <f t="shared" si="6"/>
        <v/>
      </c>
      <c r="N38" s="103" t="str">
        <f t="shared" si="7"/>
        <v/>
      </c>
      <c r="O38" s="103" t="str">
        <f t="shared" si="8"/>
        <v/>
      </c>
      <c r="P38" s="103" t="str">
        <f t="shared" si="9"/>
        <v/>
      </c>
      <c r="Q38" s="289" t="str">
        <f t="shared" si="10"/>
        <v/>
      </c>
      <c r="V38" s="289"/>
      <c r="X38" s="103" t="str">
        <f t="shared" si="11"/>
        <v/>
      </c>
      <c r="Y38" s="103" t="str">
        <f t="shared" si="12"/>
        <v/>
      </c>
      <c r="Z38" s="103" t="str">
        <f t="shared" si="13"/>
        <v/>
      </c>
      <c r="AA38" s="103" t="str">
        <f t="shared" si="14"/>
        <v/>
      </c>
      <c r="AB38" s="103" t="str">
        <f t="shared" si="15"/>
        <v/>
      </c>
      <c r="AC38" s="103" t="str">
        <f t="shared" si="16"/>
        <v/>
      </c>
      <c r="AD38" s="103" t="str">
        <f t="shared" si="17"/>
        <v/>
      </c>
      <c r="AE38" s="103" t="str">
        <f t="shared" si="18"/>
        <v/>
      </c>
      <c r="AF38" s="103" t="str">
        <f t="shared" si="19"/>
        <v/>
      </c>
      <c r="AG38" s="289" t="str">
        <f t="shared" si="20"/>
        <v/>
      </c>
      <c r="BB38" s="226" t="str">
        <f t="shared" si="21"/>
        <v/>
      </c>
      <c r="BC38" s="226" t="str">
        <f t="shared" si="22"/>
        <v/>
      </c>
      <c r="BD38" s="226" t="str">
        <f t="shared" si="23"/>
        <v/>
      </c>
      <c r="BE38" s="226" t="str">
        <f t="shared" si="24"/>
        <v/>
      </c>
      <c r="BF38" s="226" t="str">
        <f t="shared" si="25"/>
        <v/>
      </c>
      <c r="BM38" s="369" t="s">
        <v>824</v>
      </c>
    </row>
    <row r="39" spans="1:65" ht="13.5">
      <c r="A39" s="140"/>
      <c r="B39" s="140"/>
      <c r="C39" s="140"/>
      <c r="D39" s="140"/>
      <c r="E39" s="140"/>
      <c r="G39" s="103">
        <f t="shared" ref="G39:G59" si="26">A39^2</f>
        <v>0</v>
      </c>
      <c r="H39" s="103">
        <f t="shared" ref="H39:H59" si="27">B39^2</f>
        <v>0</v>
      </c>
      <c r="I39" s="103">
        <f t="shared" ref="I39:I59" si="28">C39^2</f>
        <v>0</v>
      </c>
      <c r="J39" s="103">
        <f t="shared" ref="J39:J59" si="29">D39^2</f>
        <v>0</v>
      </c>
      <c r="K39" s="103">
        <f t="shared" ref="K39:K59" si="30">E39^2</f>
        <v>0</v>
      </c>
      <c r="M39" s="103" t="str">
        <f t="shared" si="6"/>
        <v/>
      </c>
      <c r="N39" s="103" t="str">
        <f t="shared" si="7"/>
        <v/>
      </c>
      <c r="O39" s="103" t="str">
        <f t="shared" si="8"/>
        <v/>
      </c>
      <c r="P39" s="103" t="str">
        <f t="shared" si="9"/>
        <v/>
      </c>
      <c r="Q39" s="289" t="str">
        <f t="shared" si="10"/>
        <v/>
      </c>
      <c r="V39" s="289"/>
      <c r="X39" s="103" t="str">
        <f t="shared" si="11"/>
        <v/>
      </c>
      <c r="Y39" s="103" t="str">
        <f t="shared" si="12"/>
        <v/>
      </c>
      <c r="Z39" s="103" t="str">
        <f t="shared" si="13"/>
        <v/>
      </c>
      <c r="AA39" s="103" t="str">
        <f t="shared" si="14"/>
        <v/>
      </c>
      <c r="AB39" s="103" t="str">
        <f t="shared" si="15"/>
        <v/>
      </c>
      <c r="AC39" s="103" t="str">
        <f t="shared" si="16"/>
        <v/>
      </c>
      <c r="AD39" s="103" t="str">
        <f t="shared" si="17"/>
        <v/>
      </c>
      <c r="AE39" s="103" t="str">
        <f t="shared" si="18"/>
        <v/>
      </c>
      <c r="AF39" s="103" t="str">
        <f t="shared" si="19"/>
        <v/>
      </c>
      <c r="AG39" s="289" t="str">
        <f t="shared" si="20"/>
        <v/>
      </c>
      <c r="BB39" s="226" t="str">
        <f t="shared" si="21"/>
        <v/>
      </c>
      <c r="BC39" s="226" t="str">
        <f t="shared" si="22"/>
        <v/>
      </c>
      <c r="BD39" s="226" t="str">
        <f t="shared" si="23"/>
        <v/>
      </c>
      <c r="BE39" s="226" t="str">
        <f t="shared" si="24"/>
        <v/>
      </c>
      <c r="BF39" s="226" t="str">
        <f t="shared" si="25"/>
        <v/>
      </c>
      <c r="BM39" s="369" t="s">
        <v>820</v>
      </c>
    </row>
    <row r="40" spans="1:65" ht="13.5">
      <c r="A40" s="140"/>
      <c r="B40" s="140"/>
      <c r="C40" s="140"/>
      <c r="D40" s="140"/>
      <c r="E40" s="140"/>
      <c r="G40" s="103">
        <f t="shared" si="26"/>
        <v>0</v>
      </c>
      <c r="H40" s="103">
        <f t="shared" si="27"/>
        <v>0</v>
      </c>
      <c r="I40" s="103">
        <f t="shared" si="28"/>
        <v>0</v>
      </c>
      <c r="J40" s="103">
        <f t="shared" si="29"/>
        <v>0</v>
      </c>
      <c r="K40" s="103">
        <f t="shared" si="30"/>
        <v>0</v>
      </c>
      <c r="L40" s="229"/>
      <c r="M40" s="103" t="str">
        <f t="shared" si="6"/>
        <v/>
      </c>
      <c r="N40" s="103" t="str">
        <f t="shared" si="7"/>
        <v/>
      </c>
      <c r="O40" s="103" t="str">
        <f t="shared" si="8"/>
        <v/>
      </c>
      <c r="P40" s="103" t="str">
        <f t="shared" si="9"/>
        <v/>
      </c>
      <c r="Q40" s="289" t="str">
        <f t="shared" si="10"/>
        <v/>
      </c>
      <c r="V40" s="289"/>
      <c r="X40" s="103" t="str">
        <f t="shared" si="11"/>
        <v/>
      </c>
      <c r="Y40" s="103" t="str">
        <f t="shared" si="12"/>
        <v/>
      </c>
      <c r="Z40" s="103" t="str">
        <f t="shared" si="13"/>
        <v/>
      </c>
      <c r="AA40" s="103" t="str">
        <f t="shared" si="14"/>
        <v/>
      </c>
      <c r="AB40" s="103" t="str">
        <f t="shared" si="15"/>
        <v/>
      </c>
      <c r="AC40" s="103" t="str">
        <f t="shared" si="16"/>
        <v/>
      </c>
      <c r="AD40" s="103" t="str">
        <f t="shared" si="17"/>
        <v/>
      </c>
      <c r="AE40" s="103" t="str">
        <f t="shared" si="18"/>
        <v/>
      </c>
      <c r="AF40" s="103" t="str">
        <f t="shared" si="19"/>
        <v/>
      </c>
      <c r="AG40" s="289" t="str">
        <f t="shared" si="20"/>
        <v/>
      </c>
      <c r="AN40" s="255" t="s">
        <v>318</v>
      </c>
      <c r="AO40" s="256"/>
      <c r="AP40" s="256"/>
      <c r="AQ40" s="256"/>
      <c r="AR40" s="256"/>
      <c r="AS40" s="256"/>
      <c r="AT40" s="257"/>
      <c r="AU40" s="257"/>
      <c r="BB40" s="226" t="str">
        <f t="shared" si="21"/>
        <v/>
      </c>
      <c r="BC40" s="226" t="str">
        <f t="shared" si="22"/>
        <v/>
      </c>
      <c r="BD40" s="226" t="str">
        <f t="shared" si="23"/>
        <v/>
      </c>
      <c r="BE40" s="226" t="str">
        <f t="shared" si="24"/>
        <v/>
      </c>
      <c r="BF40" s="226" t="str">
        <f t="shared" si="25"/>
        <v/>
      </c>
      <c r="BM40" s="369" t="s">
        <v>825</v>
      </c>
    </row>
    <row r="41" spans="1:65" ht="13.5">
      <c r="A41" s="140"/>
      <c r="B41" s="140"/>
      <c r="C41" s="140"/>
      <c r="D41" s="140"/>
      <c r="E41" s="140"/>
      <c r="G41" s="103">
        <f t="shared" si="26"/>
        <v>0</v>
      </c>
      <c r="H41" s="103">
        <f t="shared" si="27"/>
        <v>0</v>
      </c>
      <c r="I41" s="103">
        <f t="shared" si="28"/>
        <v>0</v>
      </c>
      <c r="J41" s="103">
        <f t="shared" si="29"/>
        <v>0</v>
      </c>
      <c r="K41" s="103">
        <f t="shared" si="30"/>
        <v>0</v>
      </c>
      <c r="L41" s="230"/>
      <c r="M41" s="103" t="str">
        <f t="shared" si="6"/>
        <v/>
      </c>
      <c r="N41" s="103" t="str">
        <f t="shared" si="7"/>
        <v/>
      </c>
      <c r="O41" s="103" t="str">
        <f t="shared" si="8"/>
        <v/>
      </c>
      <c r="P41" s="103" t="str">
        <f t="shared" si="9"/>
        <v/>
      </c>
      <c r="Q41" s="289" t="str">
        <f t="shared" si="10"/>
        <v/>
      </c>
      <c r="V41" s="289"/>
      <c r="X41" s="103" t="str">
        <f t="shared" si="11"/>
        <v/>
      </c>
      <c r="Y41" s="103" t="str">
        <f t="shared" si="12"/>
        <v/>
      </c>
      <c r="Z41" s="103" t="str">
        <f t="shared" si="13"/>
        <v/>
      </c>
      <c r="AA41" s="103" t="str">
        <f t="shared" si="14"/>
        <v/>
      </c>
      <c r="AB41" s="103" t="str">
        <f t="shared" si="15"/>
        <v/>
      </c>
      <c r="AC41" s="103" t="str">
        <f t="shared" si="16"/>
        <v/>
      </c>
      <c r="AD41" s="103" t="str">
        <f t="shared" si="17"/>
        <v/>
      </c>
      <c r="AE41" s="103" t="str">
        <f t="shared" si="18"/>
        <v/>
      </c>
      <c r="AF41" s="103" t="str">
        <f t="shared" si="19"/>
        <v/>
      </c>
      <c r="AG41" s="289" t="str">
        <f t="shared" si="20"/>
        <v/>
      </c>
      <c r="AN41" s="231"/>
      <c r="AO41" s="231"/>
      <c r="AP41" s="231"/>
      <c r="AQ41" s="231"/>
      <c r="AR41" s="231"/>
      <c r="AS41" s="231"/>
      <c r="AT41" s="231"/>
      <c r="AU41" s="191"/>
      <c r="BB41" s="226" t="str">
        <f t="shared" si="21"/>
        <v/>
      </c>
      <c r="BC41" s="226" t="str">
        <f t="shared" si="22"/>
        <v/>
      </c>
      <c r="BD41" s="226" t="str">
        <f t="shared" si="23"/>
        <v/>
      </c>
      <c r="BE41" s="226" t="str">
        <f t="shared" si="24"/>
        <v/>
      </c>
      <c r="BF41" s="226" t="str">
        <f t="shared" si="25"/>
        <v/>
      </c>
      <c r="BM41" s="369" t="s">
        <v>826</v>
      </c>
    </row>
    <row r="42" spans="1:65" ht="13.5">
      <c r="A42" s="140"/>
      <c r="B42" s="140"/>
      <c r="C42" s="140"/>
      <c r="D42" s="140"/>
      <c r="E42" s="140"/>
      <c r="G42" s="103">
        <f t="shared" si="26"/>
        <v>0</v>
      </c>
      <c r="H42" s="103">
        <f t="shared" si="27"/>
        <v>0</v>
      </c>
      <c r="I42" s="103">
        <f t="shared" si="28"/>
        <v>0</v>
      </c>
      <c r="J42" s="103">
        <f t="shared" si="29"/>
        <v>0</v>
      </c>
      <c r="K42" s="103">
        <f t="shared" si="30"/>
        <v>0</v>
      </c>
      <c r="L42" s="230"/>
      <c r="M42" s="103" t="str">
        <f t="shared" si="6"/>
        <v/>
      </c>
      <c r="N42" s="103" t="str">
        <f t="shared" si="7"/>
        <v/>
      </c>
      <c r="O42" s="103" t="str">
        <f t="shared" si="8"/>
        <v/>
      </c>
      <c r="P42" s="103" t="str">
        <f t="shared" si="9"/>
        <v/>
      </c>
      <c r="Q42" s="289" t="str">
        <f t="shared" si="10"/>
        <v/>
      </c>
      <c r="V42" s="289"/>
      <c r="X42" s="103" t="str">
        <f t="shared" si="11"/>
        <v/>
      </c>
      <c r="Y42" s="103" t="str">
        <f t="shared" si="12"/>
        <v/>
      </c>
      <c r="Z42" s="103" t="str">
        <f t="shared" si="13"/>
        <v/>
      </c>
      <c r="AA42" s="103" t="str">
        <f t="shared" si="14"/>
        <v/>
      </c>
      <c r="AB42" s="103" t="str">
        <f t="shared" si="15"/>
        <v/>
      </c>
      <c r="AC42" s="103" t="str">
        <f t="shared" si="16"/>
        <v/>
      </c>
      <c r="AD42" s="103" t="str">
        <f t="shared" si="17"/>
        <v/>
      </c>
      <c r="AE42" s="103" t="str">
        <f t="shared" si="18"/>
        <v/>
      </c>
      <c r="AF42" s="103" t="str">
        <f t="shared" si="19"/>
        <v/>
      </c>
      <c r="AG42" s="289" t="str">
        <f t="shared" si="20"/>
        <v/>
      </c>
      <c r="AN42" s="233" t="s">
        <v>272</v>
      </c>
      <c r="AO42" s="234" t="s">
        <v>206</v>
      </c>
      <c r="AP42" s="234" t="s">
        <v>273</v>
      </c>
      <c r="AQ42" s="234" t="s">
        <v>274</v>
      </c>
      <c r="AR42" s="234" t="s">
        <v>275</v>
      </c>
      <c r="AS42" s="235" t="s">
        <v>279</v>
      </c>
      <c r="AT42" s="235" t="s">
        <v>317</v>
      </c>
      <c r="AU42" s="191"/>
      <c r="BB42" s="226" t="str">
        <f t="shared" si="21"/>
        <v/>
      </c>
      <c r="BC42" s="226" t="str">
        <f t="shared" si="22"/>
        <v/>
      </c>
      <c r="BD42" s="226" t="str">
        <f t="shared" si="23"/>
        <v/>
      </c>
      <c r="BE42" s="226" t="str">
        <f t="shared" si="24"/>
        <v/>
      </c>
      <c r="BF42" s="226" t="str">
        <f t="shared" si="25"/>
        <v/>
      </c>
      <c r="BM42" s="369" t="s">
        <v>827</v>
      </c>
    </row>
    <row r="43" spans="1:65" ht="13.5">
      <c r="A43" s="140"/>
      <c r="B43" s="140"/>
      <c r="C43" s="140"/>
      <c r="D43" s="140"/>
      <c r="E43" s="140"/>
      <c r="G43" s="103">
        <f t="shared" si="26"/>
        <v>0</v>
      </c>
      <c r="H43" s="103">
        <f t="shared" si="27"/>
        <v>0</v>
      </c>
      <c r="I43" s="103">
        <f t="shared" si="28"/>
        <v>0</v>
      </c>
      <c r="J43" s="103">
        <f t="shared" si="29"/>
        <v>0</v>
      </c>
      <c r="K43" s="103">
        <f t="shared" si="30"/>
        <v>0</v>
      </c>
      <c r="L43" s="230"/>
      <c r="M43" s="103" t="str">
        <f t="shared" si="6"/>
        <v/>
      </c>
      <c r="N43" s="103" t="str">
        <f t="shared" si="7"/>
        <v/>
      </c>
      <c r="O43" s="103" t="str">
        <f t="shared" si="8"/>
        <v/>
      </c>
      <c r="P43" s="103" t="str">
        <f t="shared" si="9"/>
        <v/>
      </c>
      <c r="Q43" s="289" t="str">
        <f t="shared" si="10"/>
        <v/>
      </c>
      <c r="V43" s="289"/>
      <c r="X43" s="103" t="str">
        <f t="shared" si="11"/>
        <v/>
      </c>
      <c r="Y43" s="103" t="str">
        <f t="shared" si="12"/>
        <v/>
      </c>
      <c r="Z43" s="103" t="str">
        <f t="shared" si="13"/>
        <v/>
      </c>
      <c r="AA43" s="103" t="str">
        <f t="shared" si="14"/>
        <v/>
      </c>
      <c r="AB43" s="103" t="str">
        <f t="shared" si="15"/>
        <v/>
      </c>
      <c r="AC43" s="103" t="str">
        <f t="shared" si="16"/>
        <v/>
      </c>
      <c r="AD43" s="103" t="str">
        <f t="shared" si="17"/>
        <v/>
      </c>
      <c r="AE43" s="103" t="str">
        <f t="shared" si="18"/>
        <v/>
      </c>
      <c r="AF43" s="103" t="str">
        <f t="shared" si="19"/>
        <v/>
      </c>
      <c r="AG43" s="289" t="str">
        <f t="shared" si="20"/>
        <v/>
      </c>
      <c r="AN43" s="233" t="s">
        <v>276</v>
      </c>
      <c r="AO43" s="234">
        <v>4</v>
      </c>
      <c r="AP43" s="237">
        <f>AL16</f>
        <v>8.8666666666666689</v>
      </c>
      <c r="AQ43" s="237">
        <f>AP43/AO43</f>
        <v>2.2166666666666672</v>
      </c>
      <c r="AR43" s="238">
        <f>AQ43/AQ44</f>
        <v>2.7254098360655741</v>
      </c>
      <c r="AS43" s="239">
        <f>FINV(0.05,AO43,AO44)</f>
        <v>2.7587104697176335</v>
      </c>
      <c r="AT43" s="309">
        <f>FDIST(AR43,AO43,AO44)</f>
        <v>5.2019980600793152E-2</v>
      </c>
      <c r="AU43" s="308"/>
      <c r="BB43" s="226" t="str">
        <f t="shared" si="21"/>
        <v/>
      </c>
      <c r="BC43" s="226" t="str">
        <f t="shared" si="22"/>
        <v/>
      </c>
      <c r="BD43" s="226" t="str">
        <f t="shared" si="23"/>
        <v/>
      </c>
      <c r="BE43" s="226" t="str">
        <f t="shared" si="24"/>
        <v/>
      </c>
      <c r="BF43" s="226" t="str">
        <f t="shared" si="25"/>
        <v/>
      </c>
      <c r="BM43" s="369" t="s">
        <v>828</v>
      </c>
    </row>
    <row r="44" spans="1:65" ht="13.5">
      <c r="A44" s="140"/>
      <c r="B44" s="140"/>
      <c r="C44" s="140"/>
      <c r="D44" s="140"/>
      <c r="E44" s="140"/>
      <c r="G44" s="103">
        <f t="shared" si="26"/>
        <v>0</v>
      </c>
      <c r="H44" s="103">
        <f t="shared" si="27"/>
        <v>0</v>
      </c>
      <c r="I44" s="103">
        <f t="shared" si="28"/>
        <v>0</v>
      </c>
      <c r="J44" s="103">
        <f t="shared" si="29"/>
        <v>0</v>
      </c>
      <c r="K44" s="103">
        <f t="shared" si="30"/>
        <v>0</v>
      </c>
      <c r="L44" s="230"/>
      <c r="M44" s="103" t="str">
        <f t="shared" si="6"/>
        <v/>
      </c>
      <c r="N44" s="103" t="str">
        <f t="shared" si="7"/>
        <v/>
      </c>
      <c r="O44" s="103" t="str">
        <f t="shared" si="8"/>
        <v/>
      </c>
      <c r="P44" s="103" t="str">
        <f t="shared" si="9"/>
        <v/>
      </c>
      <c r="Q44" s="289" t="str">
        <f t="shared" si="10"/>
        <v/>
      </c>
      <c r="V44" s="289"/>
      <c r="X44" s="103" t="str">
        <f t="shared" si="11"/>
        <v/>
      </c>
      <c r="Y44" s="103" t="str">
        <f t="shared" si="12"/>
        <v/>
      </c>
      <c r="Z44" s="103" t="str">
        <f t="shared" si="13"/>
        <v/>
      </c>
      <c r="AA44" s="103" t="str">
        <f t="shared" si="14"/>
        <v/>
      </c>
      <c r="AB44" s="103" t="str">
        <f t="shared" si="15"/>
        <v/>
      </c>
      <c r="AC44" s="103" t="str">
        <f t="shared" si="16"/>
        <v/>
      </c>
      <c r="AD44" s="103" t="str">
        <f t="shared" si="17"/>
        <v/>
      </c>
      <c r="AE44" s="103" t="str">
        <f t="shared" si="18"/>
        <v/>
      </c>
      <c r="AF44" s="103" t="str">
        <f t="shared" si="19"/>
        <v/>
      </c>
      <c r="AG44" s="289" t="str">
        <f t="shared" si="20"/>
        <v/>
      </c>
      <c r="AN44" s="233" t="s">
        <v>277</v>
      </c>
      <c r="AO44" s="234">
        <f>AO45-AO43</f>
        <v>25</v>
      </c>
      <c r="AP44" s="237">
        <f>AP45-AP43</f>
        <v>20.333333333333336</v>
      </c>
      <c r="AQ44" s="237">
        <f>AP44/AO44</f>
        <v>0.81333333333333346</v>
      </c>
      <c r="AR44" s="234"/>
      <c r="AS44" s="231"/>
      <c r="AT44" s="231"/>
      <c r="AU44" s="288"/>
      <c r="BB44" s="226" t="str">
        <f t="shared" si="21"/>
        <v/>
      </c>
      <c r="BC44" s="226" t="str">
        <f t="shared" si="22"/>
        <v/>
      </c>
      <c r="BD44" s="226" t="str">
        <f t="shared" si="23"/>
        <v/>
      </c>
      <c r="BE44" s="226" t="str">
        <f t="shared" si="24"/>
        <v/>
      </c>
      <c r="BF44" s="226" t="str">
        <f t="shared" si="25"/>
        <v/>
      </c>
      <c r="BM44" s="369" t="s">
        <v>829</v>
      </c>
    </row>
    <row r="45" spans="1:65" ht="13.5">
      <c r="A45" s="140"/>
      <c r="B45" s="140"/>
      <c r="C45" s="140"/>
      <c r="D45" s="140"/>
      <c r="E45" s="140"/>
      <c r="G45" s="103">
        <f t="shared" si="26"/>
        <v>0</v>
      </c>
      <c r="H45" s="103">
        <f t="shared" si="27"/>
        <v>0</v>
      </c>
      <c r="I45" s="103">
        <f t="shared" si="28"/>
        <v>0</v>
      </c>
      <c r="J45" s="103">
        <f t="shared" si="29"/>
        <v>0</v>
      </c>
      <c r="K45" s="103">
        <f t="shared" si="30"/>
        <v>0</v>
      </c>
      <c r="L45" s="230"/>
      <c r="M45" s="103" t="str">
        <f t="shared" si="6"/>
        <v/>
      </c>
      <c r="N45" s="103" t="str">
        <f t="shared" si="7"/>
        <v/>
      </c>
      <c r="O45" s="103" t="str">
        <f t="shared" si="8"/>
        <v/>
      </c>
      <c r="P45" s="103" t="str">
        <f t="shared" si="9"/>
        <v/>
      </c>
      <c r="Q45" s="289" t="str">
        <f t="shared" si="10"/>
        <v/>
      </c>
      <c r="V45" s="289"/>
      <c r="X45" s="103" t="str">
        <f t="shared" si="11"/>
        <v/>
      </c>
      <c r="Y45" s="103" t="str">
        <f t="shared" si="12"/>
        <v/>
      </c>
      <c r="Z45" s="103" t="str">
        <f t="shared" si="13"/>
        <v/>
      </c>
      <c r="AA45" s="103" t="str">
        <f t="shared" si="14"/>
        <v/>
      </c>
      <c r="AB45" s="103" t="str">
        <f t="shared" si="15"/>
        <v/>
      </c>
      <c r="AC45" s="103" t="str">
        <f t="shared" si="16"/>
        <v/>
      </c>
      <c r="AD45" s="103" t="str">
        <f t="shared" si="17"/>
        <v/>
      </c>
      <c r="AE45" s="103" t="str">
        <f t="shared" si="18"/>
        <v/>
      </c>
      <c r="AF45" s="103" t="str">
        <f t="shared" si="19"/>
        <v/>
      </c>
      <c r="AG45" s="289" t="str">
        <f t="shared" si="20"/>
        <v/>
      </c>
      <c r="AN45" s="233" t="s">
        <v>278</v>
      </c>
      <c r="AO45" s="234">
        <f>AQ20-1</f>
        <v>29</v>
      </c>
      <c r="AP45" s="237">
        <f>AG16</f>
        <v>29.200000000000003</v>
      </c>
      <c r="AQ45" s="234"/>
      <c r="AR45" s="234"/>
      <c r="AS45" s="231"/>
      <c r="AT45" s="231"/>
      <c r="AU45" s="289"/>
      <c r="BB45" s="226" t="str">
        <f t="shared" si="21"/>
        <v/>
      </c>
      <c r="BC45" s="226" t="str">
        <f t="shared" si="22"/>
        <v/>
      </c>
      <c r="BD45" s="226" t="str">
        <f t="shared" si="23"/>
        <v/>
      </c>
      <c r="BE45" s="226" t="str">
        <f t="shared" si="24"/>
        <v/>
      </c>
      <c r="BF45" s="226" t="str">
        <f t="shared" si="25"/>
        <v/>
      </c>
      <c r="BM45" s="369" t="s">
        <v>830</v>
      </c>
    </row>
    <row r="46" spans="1:65" ht="13.5">
      <c r="A46" s="140"/>
      <c r="B46" s="140"/>
      <c r="C46" s="140"/>
      <c r="D46" s="140"/>
      <c r="E46" s="140"/>
      <c r="G46" s="103">
        <f t="shared" si="26"/>
        <v>0</v>
      </c>
      <c r="H46" s="103">
        <f t="shared" si="27"/>
        <v>0</v>
      </c>
      <c r="I46" s="103">
        <f t="shared" si="28"/>
        <v>0</v>
      </c>
      <c r="J46" s="103">
        <f t="shared" si="29"/>
        <v>0</v>
      </c>
      <c r="K46" s="103">
        <f t="shared" si="30"/>
        <v>0</v>
      </c>
      <c r="L46" s="230"/>
      <c r="M46" s="103" t="str">
        <f t="shared" si="6"/>
        <v/>
      </c>
      <c r="N46" s="103" t="str">
        <f t="shared" si="7"/>
        <v/>
      </c>
      <c r="O46" s="103" t="str">
        <f t="shared" si="8"/>
        <v/>
      </c>
      <c r="P46" s="103" t="str">
        <f t="shared" si="9"/>
        <v/>
      </c>
      <c r="Q46" s="289" t="str">
        <f t="shared" si="10"/>
        <v/>
      </c>
      <c r="V46" s="289"/>
      <c r="X46" s="103" t="str">
        <f t="shared" si="11"/>
        <v/>
      </c>
      <c r="Y46" s="103" t="str">
        <f t="shared" si="12"/>
        <v/>
      </c>
      <c r="Z46" s="103" t="str">
        <f t="shared" si="13"/>
        <v/>
      </c>
      <c r="AA46" s="103" t="str">
        <f t="shared" si="14"/>
        <v/>
      </c>
      <c r="AB46" s="103" t="str">
        <f t="shared" si="15"/>
        <v/>
      </c>
      <c r="AC46" s="103" t="str">
        <f t="shared" si="16"/>
        <v/>
      </c>
      <c r="AD46" s="103" t="str">
        <f t="shared" si="17"/>
        <v/>
      </c>
      <c r="AE46" s="103" t="str">
        <f t="shared" si="18"/>
        <v/>
      </c>
      <c r="AF46" s="103" t="str">
        <f t="shared" si="19"/>
        <v/>
      </c>
      <c r="AG46" s="289" t="str">
        <f t="shared" si="20"/>
        <v/>
      </c>
      <c r="AN46" s="231"/>
      <c r="AO46" s="231"/>
      <c r="AP46" s="231"/>
      <c r="AQ46" s="231"/>
      <c r="AR46" s="231"/>
      <c r="AS46" s="231"/>
      <c r="AT46" s="296"/>
      <c r="AU46" s="291"/>
      <c r="BB46" s="226" t="str">
        <f t="shared" si="21"/>
        <v/>
      </c>
      <c r="BC46" s="226" t="str">
        <f t="shared" si="22"/>
        <v/>
      </c>
      <c r="BD46" s="226" t="str">
        <f t="shared" si="23"/>
        <v/>
      </c>
      <c r="BE46" s="226" t="str">
        <f t="shared" si="24"/>
        <v/>
      </c>
      <c r="BF46" s="226" t="str">
        <f t="shared" si="25"/>
        <v/>
      </c>
      <c r="BM46" s="369" t="s">
        <v>831</v>
      </c>
    </row>
    <row r="47" spans="1:65" ht="13.5">
      <c r="A47" s="140"/>
      <c r="B47" s="140"/>
      <c r="C47" s="140"/>
      <c r="D47" s="140"/>
      <c r="E47" s="140"/>
      <c r="G47" s="103">
        <f t="shared" si="26"/>
        <v>0</v>
      </c>
      <c r="H47" s="103">
        <f t="shared" si="27"/>
        <v>0</v>
      </c>
      <c r="I47" s="103">
        <f t="shared" si="28"/>
        <v>0</v>
      </c>
      <c r="J47" s="103">
        <f t="shared" si="29"/>
        <v>0</v>
      </c>
      <c r="K47" s="103">
        <f t="shared" si="30"/>
        <v>0</v>
      </c>
      <c r="L47" s="230"/>
      <c r="M47" s="103" t="str">
        <f t="shared" si="6"/>
        <v/>
      </c>
      <c r="N47" s="103" t="str">
        <f t="shared" si="7"/>
        <v/>
      </c>
      <c r="O47" s="103" t="str">
        <f t="shared" si="8"/>
        <v/>
      </c>
      <c r="P47" s="103" t="str">
        <f t="shared" si="9"/>
        <v/>
      </c>
      <c r="Q47" s="289" t="str">
        <f t="shared" si="10"/>
        <v/>
      </c>
      <c r="V47" s="289"/>
      <c r="X47" s="103" t="str">
        <f t="shared" si="11"/>
        <v/>
      </c>
      <c r="Y47" s="103" t="str">
        <f t="shared" si="12"/>
        <v/>
      </c>
      <c r="Z47" s="103" t="str">
        <f t="shared" si="13"/>
        <v/>
      </c>
      <c r="AA47" s="103" t="str">
        <f t="shared" si="14"/>
        <v/>
      </c>
      <c r="AB47" s="103" t="str">
        <f t="shared" si="15"/>
        <v/>
      </c>
      <c r="AC47" s="103" t="str">
        <f t="shared" si="16"/>
        <v/>
      </c>
      <c r="AD47" s="103" t="str">
        <f t="shared" si="17"/>
        <v/>
      </c>
      <c r="AE47" s="103" t="str">
        <f t="shared" si="18"/>
        <v/>
      </c>
      <c r="AF47" s="103" t="str">
        <f t="shared" si="19"/>
        <v/>
      </c>
      <c r="AG47" s="289" t="str">
        <f t="shared" si="20"/>
        <v/>
      </c>
      <c r="AN47" s="258" t="str">
        <f>IF(AR43&gt;AS43,"L'hétérogénéité entre les variances est significative à 5%","L'hétérogénéité entre les variances n'est pas significative à 5%")</f>
        <v>L'hétérogénéité entre les variances n'est pas significative à 5%</v>
      </c>
      <c r="AO47" s="259"/>
      <c r="AP47" s="259"/>
      <c r="AQ47" s="259"/>
      <c r="AR47" s="259"/>
      <c r="AS47" s="259"/>
      <c r="AT47" s="310"/>
      <c r="AU47" s="311"/>
      <c r="BB47" s="226" t="str">
        <f t="shared" si="21"/>
        <v/>
      </c>
      <c r="BC47" s="226" t="str">
        <f t="shared" si="22"/>
        <v/>
      </c>
      <c r="BD47" s="226" t="str">
        <f t="shared" si="23"/>
        <v/>
      </c>
      <c r="BE47" s="226" t="str">
        <f t="shared" si="24"/>
        <v/>
      </c>
      <c r="BF47" s="226" t="str">
        <f t="shared" si="25"/>
        <v/>
      </c>
      <c r="BM47" s="369" t="s">
        <v>832</v>
      </c>
    </row>
    <row r="48" spans="1:65">
      <c r="A48" s="140"/>
      <c r="B48" s="140"/>
      <c r="C48" s="140"/>
      <c r="D48" s="140"/>
      <c r="E48" s="140"/>
      <c r="G48" s="103">
        <f t="shared" si="26"/>
        <v>0</v>
      </c>
      <c r="H48" s="103">
        <f t="shared" si="27"/>
        <v>0</v>
      </c>
      <c r="I48" s="103">
        <f t="shared" si="28"/>
        <v>0</v>
      </c>
      <c r="J48" s="103">
        <f t="shared" si="29"/>
        <v>0</v>
      </c>
      <c r="K48" s="103">
        <f t="shared" si="30"/>
        <v>0</v>
      </c>
      <c r="L48" s="241"/>
      <c r="M48" s="103" t="str">
        <f t="shared" si="6"/>
        <v/>
      </c>
      <c r="N48" s="103" t="str">
        <f t="shared" si="7"/>
        <v/>
      </c>
      <c r="O48" s="103" t="str">
        <f t="shared" si="8"/>
        <v/>
      </c>
      <c r="P48" s="103" t="str">
        <f t="shared" si="9"/>
        <v/>
      </c>
      <c r="Q48" s="289" t="str">
        <f t="shared" si="10"/>
        <v/>
      </c>
      <c r="V48" s="289"/>
      <c r="X48" s="103" t="str">
        <f t="shared" si="11"/>
        <v/>
      </c>
      <c r="Y48" s="103" t="str">
        <f t="shared" si="12"/>
        <v/>
      </c>
      <c r="Z48" s="103" t="str">
        <f t="shared" si="13"/>
        <v/>
      </c>
      <c r="AA48" s="103" t="str">
        <f t="shared" si="14"/>
        <v/>
      </c>
      <c r="AB48" s="103" t="str">
        <f t="shared" si="15"/>
        <v/>
      </c>
      <c r="AC48" s="103" t="str">
        <f t="shared" si="16"/>
        <v/>
      </c>
      <c r="AD48" s="103" t="str">
        <f t="shared" si="17"/>
        <v/>
      </c>
      <c r="AE48" s="103" t="str">
        <f t="shared" si="18"/>
        <v/>
      </c>
      <c r="AF48" s="103" t="str">
        <f t="shared" si="19"/>
        <v/>
      </c>
      <c r="AG48" s="289" t="str">
        <f t="shared" si="20"/>
        <v/>
      </c>
      <c r="AN48" s="261" t="str">
        <f>IF(AR43&gt;AS43,"L'ANOVA n'est donc pas possible","L'ANOVA est donc possible")</f>
        <v>L'ANOVA est donc possible</v>
      </c>
      <c r="AO48" s="262"/>
      <c r="AP48" s="262"/>
      <c r="AQ48" s="262"/>
      <c r="AR48" s="262"/>
      <c r="AS48" s="262"/>
      <c r="AT48" s="262"/>
      <c r="AU48" s="312"/>
      <c r="BB48" s="226" t="str">
        <f t="shared" si="21"/>
        <v/>
      </c>
      <c r="BC48" s="226" t="str">
        <f t="shared" si="22"/>
        <v/>
      </c>
      <c r="BD48" s="226" t="str">
        <f t="shared" si="23"/>
        <v/>
      </c>
      <c r="BE48" s="226" t="str">
        <f t="shared" si="24"/>
        <v/>
      </c>
      <c r="BF48" s="226" t="str">
        <f t="shared" si="25"/>
        <v/>
      </c>
    </row>
    <row r="49" spans="1:58">
      <c r="A49" s="140"/>
      <c r="B49" s="140"/>
      <c r="C49" s="140"/>
      <c r="D49" s="140"/>
      <c r="E49" s="140"/>
      <c r="G49" s="103">
        <f t="shared" si="26"/>
        <v>0</v>
      </c>
      <c r="H49" s="103">
        <f t="shared" si="27"/>
        <v>0</v>
      </c>
      <c r="I49" s="103">
        <f t="shared" si="28"/>
        <v>0</v>
      </c>
      <c r="J49" s="103">
        <f t="shared" si="29"/>
        <v>0</v>
      </c>
      <c r="K49" s="103">
        <f t="shared" si="30"/>
        <v>0</v>
      </c>
      <c r="M49" s="103" t="str">
        <f t="shared" si="6"/>
        <v/>
      </c>
      <c r="N49" s="103" t="str">
        <f t="shared" si="7"/>
        <v/>
      </c>
      <c r="O49" s="103" t="str">
        <f t="shared" si="8"/>
        <v/>
      </c>
      <c r="P49" s="103" t="str">
        <f t="shared" si="9"/>
        <v/>
      </c>
      <c r="Q49" s="289" t="str">
        <f t="shared" si="10"/>
        <v/>
      </c>
      <c r="V49" s="289"/>
      <c r="X49" s="103" t="str">
        <f t="shared" si="11"/>
        <v/>
      </c>
      <c r="Y49" s="103" t="str">
        <f t="shared" si="12"/>
        <v/>
      </c>
      <c r="Z49" s="103" t="str">
        <f t="shared" si="13"/>
        <v/>
      </c>
      <c r="AA49" s="103" t="str">
        <f t="shared" si="14"/>
        <v/>
      </c>
      <c r="AB49" s="103" t="str">
        <f t="shared" si="15"/>
        <v/>
      </c>
      <c r="AC49" s="103" t="str">
        <f t="shared" si="16"/>
        <v/>
      </c>
      <c r="AD49" s="103" t="str">
        <f t="shared" si="17"/>
        <v/>
      </c>
      <c r="AE49" s="103" t="str">
        <f t="shared" si="18"/>
        <v/>
      </c>
      <c r="AF49" s="103" t="str">
        <f t="shared" si="19"/>
        <v/>
      </c>
      <c r="AG49" s="289" t="str">
        <f t="shared" si="20"/>
        <v/>
      </c>
      <c r="AN49" s="218"/>
      <c r="BB49" s="226" t="str">
        <f t="shared" si="21"/>
        <v/>
      </c>
      <c r="BC49" s="226" t="str">
        <f t="shared" si="22"/>
        <v/>
      </c>
      <c r="BD49" s="226" t="str">
        <f t="shared" si="23"/>
        <v/>
      </c>
      <c r="BE49" s="226" t="str">
        <f t="shared" si="24"/>
        <v/>
      </c>
      <c r="BF49" s="226" t="str">
        <f t="shared" si="25"/>
        <v/>
      </c>
    </row>
    <row r="50" spans="1:58">
      <c r="A50" s="140"/>
      <c r="B50" s="140"/>
      <c r="C50" s="140"/>
      <c r="D50" s="140"/>
      <c r="E50" s="140"/>
      <c r="G50" s="103">
        <f t="shared" si="26"/>
        <v>0</v>
      </c>
      <c r="H50" s="103">
        <f t="shared" si="27"/>
        <v>0</v>
      </c>
      <c r="I50" s="103">
        <f t="shared" si="28"/>
        <v>0</v>
      </c>
      <c r="J50" s="103">
        <f t="shared" si="29"/>
        <v>0</v>
      </c>
      <c r="K50" s="103">
        <f t="shared" si="30"/>
        <v>0</v>
      </c>
      <c r="L50" s="229"/>
      <c r="M50" s="103" t="str">
        <f t="shared" si="6"/>
        <v/>
      </c>
      <c r="N50" s="103" t="str">
        <f t="shared" si="7"/>
        <v/>
      </c>
      <c r="O50" s="103" t="str">
        <f t="shared" si="8"/>
        <v/>
      </c>
      <c r="P50" s="103" t="str">
        <f t="shared" si="9"/>
        <v/>
      </c>
      <c r="Q50" s="289" t="str">
        <f t="shared" si="10"/>
        <v/>
      </c>
      <c r="V50" s="289"/>
      <c r="X50" s="103" t="str">
        <f t="shared" si="11"/>
        <v/>
      </c>
      <c r="Y50" s="103" t="str">
        <f t="shared" si="12"/>
        <v/>
      </c>
      <c r="Z50" s="103" t="str">
        <f t="shared" si="13"/>
        <v/>
      </c>
      <c r="AA50" s="103" t="str">
        <f t="shared" si="14"/>
        <v/>
      </c>
      <c r="AB50" s="103" t="str">
        <f t="shared" si="15"/>
        <v/>
      </c>
      <c r="AC50" s="103" t="str">
        <f t="shared" si="16"/>
        <v/>
      </c>
      <c r="AD50" s="103" t="str">
        <f t="shared" si="17"/>
        <v/>
      </c>
      <c r="AE50" s="103" t="str">
        <f t="shared" si="18"/>
        <v/>
      </c>
      <c r="AF50" s="103" t="str">
        <f t="shared" si="19"/>
        <v/>
      </c>
      <c r="AG50" s="289" t="str">
        <f t="shared" si="20"/>
        <v/>
      </c>
      <c r="AN50" s="265" t="str">
        <f>IF(AR43&gt;AS43,"Les résultats ci-dessous ne sont pas valides","ANALYSE DE VARIANCE")</f>
        <v>ANALYSE DE VARIANCE</v>
      </c>
      <c r="AO50" s="266"/>
      <c r="AP50" s="266"/>
      <c r="AQ50" s="266"/>
      <c r="AR50" s="266"/>
      <c r="AS50" s="266"/>
      <c r="AT50" s="267"/>
      <c r="BB50" s="226" t="str">
        <f t="shared" si="21"/>
        <v/>
      </c>
      <c r="BC50" s="226" t="str">
        <f t="shared" si="22"/>
        <v/>
      </c>
      <c r="BD50" s="226" t="str">
        <f t="shared" si="23"/>
        <v/>
      </c>
      <c r="BE50" s="226" t="str">
        <f t="shared" si="24"/>
        <v/>
      </c>
      <c r="BF50" s="226" t="str">
        <f t="shared" si="25"/>
        <v/>
      </c>
    </row>
    <row r="51" spans="1:58">
      <c r="A51" s="140"/>
      <c r="B51" s="140"/>
      <c r="C51" s="140"/>
      <c r="D51" s="140"/>
      <c r="E51" s="140"/>
      <c r="G51" s="103">
        <f t="shared" si="26"/>
        <v>0</v>
      </c>
      <c r="H51" s="103">
        <f t="shared" si="27"/>
        <v>0</v>
      </c>
      <c r="I51" s="103">
        <f t="shared" si="28"/>
        <v>0</v>
      </c>
      <c r="J51" s="103">
        <f t="shared" si="29"/>
        <v>0</v>
      </c>
      <c r="K51" s="103">
        <f t="shared" si="30"/>
        <v>0</v>
      </c>
      <c r="L51" s="230"/>
      <c r="M51" s="103" t="str">
        <f t="shared" si="6"/>
        <v/>
      </c>
      <c r="N51" s="103" t="str">
        <f t="shared" si="7"/>
        <v/>
      </c>
      <c r="O51" s="103" t="str">
        <f t="shared" si="8"/>
        <v/>
      </c>
      <c r="P51" s="103" t="str">
        <f t="shared" si="9"/>
        <v/>
      </c>
      <c r="Q51" s="289" t="str">
        <f t="shared" si="10"/>
        <v/>
      </c>
      <c r="V51" s="289"/>
      <c r="X51" s="103" t="str">
        <f t="shared" si="11"/>
        <v/>
      </c>
      <c r="Y51" s="103" t="str">
        <f t="shared" si="12"/>
        <v/>
      </c>
      <c r="Z51" s="103" t="str">
        <f t="shared" si="13"/>
        <v/>
      </c>
      <c r="AA51" s="103" t="str">
        <f t="shared" si="14"/>
        <v/>
      </c>
      <c r="AB51" s="103" t="str">
        <f t="shared" si="15"/>
        <v/>
      </c>
      <c r="AC51" s="103" t="str">
        <f t="shared" si="16"/>
        <v/>
      </c>
      <c r="AD51" s="103" t="str">
        <f t="shared" si="17"/>
        <v/>
      </c>
      <c r="AE51" s="103" t="str">
        <f t="shared" si="18"/>
        <v/>
      </c>
      <c r="AF51" s="103" t="str">
        <f t="shared" si="19"/>
        <v/>
      </c>
      <c r="AG51" s="289" t="str">
        <f t="shared" si="20"/>
        <v/>
      </c>
      <c r="AN51" s="243"/>
      <c r="AO51" s="243"/>
      <c r="AP51" s="243"/>
      <c r="AQ51" s="243"/>
      <c r="AR51" s="243"/>
      <c r="AS51" s="243"/>
      <c r="AT51" s="244"/>
      <c r="BB51" s="226" t="str">
        <f t="shared" si="21"/>
        <v/>
      </c>
      <c r="BC51" s="226" t="str">
        <f t="shared" si="22"/>
        <v/>
      </c>
      <c r="BD51" s="226" t="str">
        <f t="shared" si="23"/>
        <v/>
      </c>
      <c r="BE51" s="226" t="str">
        <f t="shared" si="24"/>
        <v/>
      </c>
      <c r="BF51" s="226" t="str">
        <f t="shared" si="25"/>
        <v/>
      </c>
    </row>
    <row r="52" spans="1:58">
      <c r="A52" s="140"/>
      <c r="B52" s="140"/>
      <c r="C52" s="140"/>
      <c r="D52" s="140"/>
      <c r="E52" s="140"/>
      <c r="G52" s="103">
        <f t="shared" si="26"/>
        <v>0</v>
      </c>
      <c r="H52" s="103">
        <f t="shared" si="27"/>
        <v>0</v>
      </c>
      <c r="I52" s="103">
        <f t="shared" si="28"/>
        <v>0</v>
      </c>
      <c r="J52" s="103">
        <f t="shared" si="29"/>
        <v>0</v>
      </c>
      <c r="K52" s="103">
        <f t="shared" si="30"/>
        <v>0</v>
      </c>
      <c r="L52" s="230"/>
      <c r="M52" s="103" t="str">
        <f t="shared" si="6"/>
        <v/>
      </c>
      <c r="N52" s="103" t="str">
        <f t="shared" si="7"/>
        <v/>
      </c>
      <c r="O52" s="103" t="str">
        <f t="shared" si="8"/>
        <v/>
      </c>
      <c r="P52" s="103" t="str">
        <f t="shared" si="9"/>
        <v/>
      </c>
      <c r="Q52" s="289" t="str">
        <f t="shared" si="10"/>
        <v/>
      </c>
      <c r="V52" s="289"/>
      <c r="X52" s="103" t="str">
        <f t="shared" si="11"/>
        <v/>
      </c>
      <c r="Y52" s="103" t="str">
        <f t="shared" si="12"/>
        <v/>
      </c>
      <c r="Z52" s="103" t="str">
        <f t="shared" si="13"/>
        <v/>
      </c>
      <c r="AA52" s="103" t="str">
        <f t="shared" si="14"/>
        <v/>
      </c>
      <c r="AB52" s="103" t="str">
        <f t="shared" si="15"/>
        <v/>
      </c>
      <c r="AC52" s="103" t="str">
        <f t="shared" si="16"/>
        <v/>
      </c>
      <c r="AD52" s="103" t="str">
        <f t="shared" si="17"/>
        <v/>
      </c>
      <c r="AE52" s="103" t="str">
        <f t="shared" si="18"/>
        <v/>
      </c>
      <c r="AF52" s="103" t="str">
        <f t="shared" si="19"/>
        <v/>
      </c>
      <c r="AG52" s="289" t="str">
        <f t="shared" si="20"/>
        <v/>
      </c>
      <c r="AN52" s="245" t="s">
        <v>272</v>
      </c>
      <c r="AO52" s="246" t="s">
        <v>206</v>
      </c>
      <c r="AP52" s="246" t="s">
        <v>273</v>
      </c>
      <c r="AQ52" s="246" t="s">
        <v>274</v>
      </c>
      <c r="AR52" s="246" t="s">
        <v>275</v>
      </c>
      <c r="AS52" s="247" t="s">
        <v>279</v>
      </c>
      <c r="AT52" s="246" t="s">
        <v>317</v>
      </c>
      <c r="BB52" s="226" t="str">
        <f t="shared" si="21"/>
        <v/>
      </c>
      <c r="BC52" s="226" t="str">
        <f t="shared" si="22"/>
        <v/>
      </c>
      <c r="BD52" s="226" t="str">
        <f t="shared" si="23"/>
        <v/>
      </c>
      <c r="BE52" s="226" t="str">
        <f t="shared" si="24"/>
        <v/>
      </c>
      <c r="BF52" s="226" t="str">
        <f t="shared" si="25"/>
        <v/>
      </c>
    </row>
    <row r="53" spans="1:58">
      <c r="A53" s="140"/>
      <c r="B53" s="140"/>
      <c r="C53" s="140"/>
      <c r="D53" s="140"/>
      <c r="E53" s="140"/>
      <c r="G53" s="103">
        <f t="shared" si="26"/>
        <v>0</v>
      </c>
      <c r="H53" s="103">
        <f t="shared" si="27"/>
        <v>0</v>
      </c>
      <c r="I53" s="103">
        <f t="shared" si="28"/>
        <v>0</v>
      </c>
      <c r="J53" s="103">
        <f t="shared" si="29"/>
        <v>0</v>
      </c>
      <c r="K53" s="103">
        <f t="shared" si="30"/>
        <v>0</v>
      </c>
      <c r="L53" s="230"/>
      <c r="M53" s="103" t="str">
        <f t="shared" si="6"/>
        <v/>
      </c>
      <c r="N53" s="103" t="str">
        <f t="shared" si="7"/>
        <v/>
      </c>
      <c r="O53" s="103" t="str">
        <f t="shared" si="8"/>
        <v/>
      </c>
      <c r="P53" s="103" t="str">
        <f t="shared" si="9"/>
        <v/>
      </c>
      <c r="Q53" s="289" t="str">
        <f t="shared" si="10"/>
        <v/>
      </c>
      <c r="V53" s="289"/>
      <c r="X53" s="103" t="str">
        <f t="shared" si="11"/>
        <v/>
      </c>
      <c r="Y53" s="103" t="str">
        <f t="shared" si="12"/>
        <v/>
      </c>
      <c r="Z53" s="103" t="str">
        <f t="shared" si="13"/>
        <v/>
      </c>
      <c r="AA53" s="103" t="str">
        <f t="shared" si="14"/>
        <v/>
      </c>
      <c r="AB53" s="103" t="str">
        <f t="shared" si="15"/>
        <v/>
      </c>
      <c r="AC53" s="103" t="str">
        <f t="shared" si="16"/>
        <v/>
      </c>
      <c r="AD53" s="103" t="str">
        <f t="shared" si="17"/>
        <v/>
      </c>
      <c r="AE53" s="103" t="str">
        <f t="shared" si="18"/>
        <v/>
      </c>
      <c r="AF53" s="103" t="str">
        <f t="shared" si="19"/>
        <v/>
      </c>
      <c r="AG53" s="289" t="str">
        <f t="shared" si="20"/>
        <v/>
      </c>
      <c r="AN53" s="245" t="s">
        <v>276</v>
      </c>
      <c r="AO53" s="246">
        <v>4</v>
      </c>
      <c r="AP53" s="248">
        <f>V16</f>
        <v>63.133333333333312</v>
      </c>
      <c r="AQ53" s="248">
        <f>AP53/AO53</f>
        <v>15.783333333333328</v>
      </c>
      <c r="AR53" s="249">
        <f>AQ53/AQ54</f>
        <v>4.6788537549407083</v>
      </c>
      <c r="AS53" s="250">
        <f>FINV(0.05,AO53,AO54)</f>
        <v>2.7587104697176335</v>
      </c>
      <c r="AT53" s="251">
        <f>FDIST(AR53,AO53,AO54)</f>
        <v>5.8775087183391356E-3</v>
      </c>
      <c r="AV53" s="349" t="s">
        <v>757</v>
      </c>
      <c r="AW53" s="371">
        <f>AP53/AP55</f>
        <v>0.42811934900542481</v>
      </c>
      <c r="BB53" s="226" t="str">
        <f t="shared" si="21"/>
        <v/>
      </c>
      <c r="BC53" s="226" t="str">
        <f t="shared" si="22"/>
        <v/>
      </c>
      <c r="BD53" s="226" t="str">
        <f t="shared" si="23"/>
        <v/>
      </c>
      <c r="BE53" s="226" t="str">
        <f t="shared" si="24"/>
        <v/>
      </c>
      <c r="BF53" s="226" t="str">
        <f t="shared" si="25"/>
        <v/>
      </c>
    </row>
    <row r="54" spans="1:58">
      <c r="A54" s="140"/>
      <c r="B54" s="140"/>
      <c r="C54" s="140"/>
      <c r="D54" s="140"/>
      <c r="E54" s="140"/>
      <c r="G54" s="103">
        <f t="shared" si="26"/>
        <v>0</v>
      </c>
      <c r="H54" s="103">
        <f t="shared" si="27"/>
        <v>0</v>
      </c>
      <c r="I54" s="103">
        <f t="shared" si="28"/>
        <v>0</v>
      </c>
      <c r="J54" s="103">
        <f t="shared" si="29"/>
        <v>0</v>
      </c>
      <c r="K54" s="103">
        <f t="shared" si="30"/>
        <v>0</v>
      </c>
      <c r="L54" s="230"/>
      <c r="M54" s="103" t="str">
        <f t="shared" si="6"/>
        <v/>
      </c>
      <c r="N54" s="103" t="str">
        <f t="shared" si="7"/>
        <v/>
      </c>
      <c r="O54" s="103" t="str">
        <f t="shared" si="8"/>
        <v/>
      </c>
      <c r="P54" s="103" t="str">
        <f t="shared" si="9"/>
        <v/>
      </c>
      <c r="Q54" s="289" t="str">
        <f t="shared" si="10"/>
        <v/>
      </c>
      <c r="V54" s="289"/>
      <c r="X54" s="103" t="str">
        <f t="shared" si="11"/>
        <v/>
      </c>
      <c r="Y54" s="103" t="str">
        <f t="shared" si="12"/>
        <v/>
      </c>
      <c r="Z54" s="103" t="str">
        <f t="shared" si="13"/>
        <v/>
      </c>
      <c r="AA54" s="103" t="str">
        <f t="shared" si="14"/>
        <v/>
      </c>
      <c r="AB54" s="103" t="str">
        <f t="shared" si="15"/>
        <v/>
      </c>
      <c r="AC54" s="103" t="str">
        <f t="shared" si="16"/>
        <v/>
      </c>
      <c r="AD54" s="103" t="str">
        <f t="shared" si="17"/>
        <v/>
      </c>
      <c r="AE54" s="103" t="str">
        <f t="shared" si="18"/>
        <v/>
      </c>
      <c r="AF54" s="103" t="str">
        <f t="shared" si="19"/>
        <v/>
      </c>
      <c r="AG54" s="289" t="str">
        <f t="shared" si="20"/>
        <v/>
      </c>
      <c r="AN54" s="245" t="s">
        <v>277</v>
      </c>
      <c r="AO54" s="246">
        <f>AO55-AO53</f>
        <v>25</v>
      </c>
      <c r="AP54" s="248">
        <f>AP55-AP53</f>
        <v>84.333333333333357</v>
      </c>
      <c r="AQ54" s="248">
        <f>AP54/AO54</f>
        <v>3.3733333333333344</v>
      </c>
      <c r="AR54" s="246"/>
      <c r="AS54" s="243"/>
      <c r="AT54" s="244"/>
      <c r="AV54" s="349" t="s">
        <v>758</v>
      </c>
      <c r="AW54" s="371">
        <f>SQRT(AP53/(AP55-AP53))</f>
        <v>0.86522632922866682</v>
      </c>
      <c r="BB54" s="226" t="str">
        <f t="shared" si="21"/>
        <v/>
      </c>
      <c r="BC54" s="226" t="str">
        <f t="shared" si="22"/>
        <v/>
      </c>
      <c r="BD54" s="226" t="str">
        <f t="shared" si="23"/>
        <v/>
      </c>
      <c r="BE54" s="226" t="str">
        <f t="shared" si="24"/>
        <v/>
      </c>
      <c r="BF54" s="226" t="str">
        <f t="shared" si="25"/>
        <v/>
      </c>
    </row>
    <row r="55" spans="1:58">
      <c r="A55" s="140"/>
      <c r="B55" s="140"/>
      <c r="C55" s="140"/>
      <c r="D55" s="140"/>
      <c r="E55" s="140"/>
      <c r="G55" s="103">
        <f t="shared" si="26"/>
        <v>0</v>
      </c>
      <c r="H55" s="103">
        <f t="shared" si="27"/>
        <v>0</v>
      </c>
      <c r="I55" s="103">
        <f t="shared" si="28"/>
        <v>0</v>
      </c>
      <c r="J55" s="103">
        <f t="shared" si="29"/>
        <v>0</v>
      </c>
      <c r="K55" s="103">
        <f t="shared" si="30"/>
        <v>0</v>
      </c>
      <c r="L55" s="230"/>
      <c r="M55" s="103" t="str">
        <f t="shared" si="6"/>
        <v/>
      </c>
      <c r="N55" s="103" t="str">
        <f t="shared" si="7"/>
        <v/>
      </c>
      <c r="O55" s="103" t="str">
        <f t="shared" si="8"/>
        <v/>
      </c>
      <c r="P55" s="103" t="str">
        <f t="shared" si="9"/>
        <v/>
      </c>
      <c r="Q55" s="289" t="str">
        <f t="shared" si="10"/>
        <v/>
      </c>
      <c r="V55" s="289"/>
      <c r="X55" s="103" t="str">
        <f t="shared" si="11"/>
        <v/>
      </c>
      <c r="Y55" s="103" t="str">
        <f t="shared" si="12"/>
        <v/>
      </c>
      <c r="Z55" s="103" t="str">
        <f t="shared" si="13"/>
        <v/>
      </c>
      <c r="AA55" s="103" t="str">
        <f t="shared" si="14"/>
        <v/>
      </c>
      <c r="AB55" s="103" t="str">
        <f t="shared" si="15"/>
        <v/>
      </c>
      <c r="AC55" s="103" t="str">
        <f t="shared" si="16"/>
        <v/>
      </c>
      <c r="AD55" s="103" t="str">
        <f t="shared" si="17"/>
        <v/>
      </c>
      <c r="AE55" s="103" t="str">
        <f t="shared" si="18"/>
        <v/>
      </c>
      <c r="AF55" s="103" t="str">
        <f t="shared" si="19"/>
        <v/>
      </c>
      <c r="AG55" s="289" t="str">
        <f t="shared" si="20"/>
        <v/>
      </c>
      <c r="AN55" s="245" t="s">
        <v>278</v>
      </c>
      <c r="AO55" s="246">
        <f>AQ20-1</f>
        <v>29</v>
      </c>
      <c r="AP55" s="248">
        <f>Q16</f>
        <v>147.46666666666667</v>
      </c>
      <c r="AQ55" s="246"/>
      <c r="AR55" s="246"/>
      <c r="AS55" s="306"/>
      <c r="AT55" s="307"/>
      <c r="BB55" s="226" t="str">
        <f t="shared" si="21"/>
        <v/>
      </c>
      <c r="BC55" s="226" t="str">
        <f t="shared" si="22"/>
        <v/>
      </c>
      <c r="BD55" s="226" t="str">
        <f t="shared" si="23"/>
        <v/>
      </c>
      <c r="BE55" s="226" t="str">
        <f t="shared" si="24"/>
        <v/>
      </c>
      <c r="BF55" s="226" t="str">
        <f t="shared" si="25"/>
        <v/>
      </c>
    </row>
    <row r="56" spans="1:58">
      <c r="A56" s="140"/>
      <c r="B56" s="140"/>
      <c r="C56" s="140"/>
      <c r="D56" s="140"/>
      <c r="E56" s="140"/>
      <c r="G56" s="103">
        <f t="shared" si="26"/>
        <v>0</v>
      </c>
      <c r="H56" s="103">
        <f t="shared" si="27"/>
        <v>0</v>
      </c>
      <c r="I56" s="103">
        <f t="shared" si="28"/>
        <v>0</v>
      </c>
      <c r="J56" s="103">
        <f t="shared" si="29"/>
        <v>0</v>
      </c>
      <c r="K56" s="103">
        <f t="shared" si="30"/>
        <v>0</v>
      </c>
      <c r="L56" s="230"/>
      <c r="M56" s="103" t="str">
        <f t="shared" si="6"/>
        <v/>
      </c>
      <c r="N56" s="103" t="str">
        <f t="shared" si="7"/>
        <v/>
      </c>
      <c r="O56" s="103" t="str">
        <f t="shared" si="8"/>
        <v/>
      </c>
      <c r="P56" s="103" t="str">
        <f t="shared" si="9"/>
        <v/>
      </c>
      <c r="Q56" s="289" t="str">
        <f t="shared" si="10"/>
        <v/>
      </c>
      <c r="V56" s="289"/>
      <c r="X56" s="103" t="str">
        <f t="shared" si="11"/>
        <v/>
      </c>
      <c r="Y56" s="103" t="str">
        <f t="shared" si="12"/>
        <v/>
      </c>
      <c r="Z56" s="103" t="str">
        <f t="shared" si="13"/>
        <v/>
      </c>
      <c r="AA56" s="103" t="str">
        <f t="shared" si="14"/>
        <v/>
      </c>
      <c r="AB56" s="103" t="str">
        <f t="shared" si="15"/>
        <v/>
      </c>
      <c r="AC56" s="103" t="str">
        <f t="shared" si="16"/>
        <v/>
      </c>
      <c r="AD56" s="103" t="str">
        <f t="shared" si="17"/>
        <v/>
      </c>
      <c r="AE56" s="103" t="str">
        <f t="shared" si="18"/>
        <v/>
      </c>
      <c r="AF56" s="103" t="str">
        <f t="shared" si="19"/>
        <v/>
      </c>
      <c r="AG56" s="289" t="str">
        <f t="shared" si="20"/>
        <v/>
      </c>
      <c r="AN56" s="243"/>
      <c r="AO56" s="243"/>
      <c r="AP56" s="243"/>
      <c r="AQ56" s="243"/>
      <c r="AR56" s="243"/>
      <c r="AS56" s="243"/>
      <c r="AT56" s="244"/>
      <c r="BB56" s="226" t="str">
        <f t="shared" si="21"/>
        <v/>
      </c>
      <c r="BC56" s="226" t="str">
        <f t="shared" si="22"/>
        <v/>
      </c>
      <c r="BD56" s="226" t="str">
        <f t="shared" si="23"/>
        <v/>
      </c>
      <c r="BE56" s="226" t="str">
        <f t="shared" si="24"/>
        <v/>
      </c>
      <c r="BF56" s="226" t="str">
        <f t="shared" si="25"/>
        <v/>
      </c>
    </row>
    <row r="57" spans="1:58">
      <c r="A57" s="140"/>
      <c r="B57" s="140"/>
      <c r="C57" s="140"/>
      <c r="D57" s="140"/>
      <c r="E57" s="140"/>
      <c r="G57" s="103">
        <f t="shared" si="26"/>
        <v>0</v>
      </c>
      <c r="H57" s="103">
        <f t="shared" si="27"/>
        <v>0</v>
      </c>
      <c r="I57" s="103">
        <f t="shared" si="28"/>
        <v>0</v>
      </c>
      <c r="J57" s="103">
        <f t="shared" si="29"/>
        <v>0</v>
      </c>
      <c r="K57" s="103">
        <f t="shared" si="30"/>
        <v>0</v>
      </c>
      <c r="L57" s="241"/>
      <c r="M57" s="103" t="str">
        <f t="shared" si="6"/>
        <v/>
      </c>
      <c r="N57" s="103" t="str">
        <f t="shared" si="7"/>
        <v/>
      </c>
      <c r="O57" s="103" t="str">
        <f t="shared" si="8"/>
        <v/>
      </c>
      <c r="P57" s="103" t="str">
        <f t="shared" si="9"/>
        <v/>
      </c>
      <c r="Q57" s="289" t="str">
        <f t="shared" si="10"/>
        <v/>
      </c>
      <c r="V57" s="289"/>
      <c r="X57" s="103" t="str">
        <f t="shared" si="11"/>
        <v/>
      </c>
      <c r="Y57" s="103" t="str">
        <f t="shared" si="12"/>
        <v/>
      </c>
      <c r="Z57" s="103" t="str">
        <f t="shared" si="13"/>
        <v/>
      </c>
      <c r="AA57" s="103" t="str">
        <f t="shared" si="14"/>
        <v/>
      </c>
      <c r="AB57" s="103" t="str">
        <f t="shared" si="15"/>
        <v/>
      </c>
      <c r="AC57" s="103" t="str">
        <f t="shared" si="16"/>
        <v/>
      </c>
      <c r="AD57" s="103" t="str">
        <f t="shared" si="17"/>
        <v/>
      </c>
      <c r="AE57" s="103" t="str">
        <f t="shared" si="18"/>
        <v/>
      </c>
      <c r="AF57" s="103" t="str">
        <f t="shared" si="19"/>
        <v/>
      </c>
      <c r="AG57" s="289" t="str">
        <f t="shared" si="20"/>
        <v/>
      </c>
      <c r="AN57" s="268" t="str">
        <f>IF(AR53&gt;AS53,"L'hétérogénéité entre les moyennes est significative à 5%","L'hétérogénéité entre les moyennes n'est pas significative à 5%")</f>
        <v>L'hétérogénéité entre les moyennes est significative à 5%</v>
      </c>
      <c r="AO57" s="266"/>
      <c r="AP57" s="266"/>
      <c r="AQ57" s="266"/>
      <c r="AR57" s="266"/>
      <c r="AS57" s="266"/>
      <c r="AT57" s="267"/>
      <c r="BB57" s="226" t="str">
        <f t="shared" si="21"/>
        <v/>
      </c>
      <c r="BC57" s="226" t="str">
        <f t="shared" si="22"/>
        <v/>
      </c>
      <c r="BD57" s="226" t="str">
        <f t="shared" si="23"/>
        <v/>
      </c>
      <c r="BE57" s="226" t="str">
        <f t="shared" si="24"/>
        <v/>
      </c>
      <c r="BF57" s="226" t="str">
        <f t="shared" si="25"/>
        <v/>
      </c>
    </row>
    <row r="58" spans="1:58">
      <c r="A58" s="140"/>
      <c r="B58" s="140"/>
      <c r="C58" s="140"/>
      <c r="D58" s="140"/>
      <c r="E58" s="140"/>
      <c r="G58" s="103">
        <f>A58^2</f>
        <v>0</v>
      </c>
      <c r="H58" s="103">
        <f>B58^2</f>
        <v>0</v>
      </c>
      <c r="I58" s="103">
        <f>C58^2</f>
        <v>0</v>
      </c>
      <c r="J58" s="103">
        <f>D58^2</f>
        <v>0</v>
      </c>
      <c r="K58" s="103">
        <f>E58^2</f>
        <v>0</v>
      </c>
      <c r="Q58" s="289"/>
      <c r="V58" s="289"/>
      <c r="X58" s="103" t="str">
        <f t="shared" si="11"/>
        <v/>
      </c>
      <c r="Y58" s="103" t="str">
        <f t="shared" si="12"/>
        <v/>
      </c>
      <c r="Z58" s="103" t="str">
        <f t="shared" si="13"/>
        <v/>
      </c>
      <c r="AA58" s="103" t="str">
        <f t="shared" si="14"/>
        <v/>
      </c>
      <c r="AB58" s="103" t="str">
        <f t="shared" si="15"/>
        <v/>
      </c>
      <c r="AC58" s="103" t="str">
        <f t="shared" si="16"/>
        <v/>
      </c>
      <c r="AD58" s="103" t="str">
        <f t="shared" si="17"/>
        <v/>
      </c>
      <c r="AE58" s="103" t="str">
        <f t="shared" si="18"/>
        <v/>
      </c>
      <c r="AF58" s="103" t="str">
        <f t="shared" si="19"/>
        <v/>
      </c>
      <c r="AG58" s="289" t="str">
        <f t="shared" si="20"/>
        <v/>
      </c>
      <c r="AN58" s="252"/>
      <c r="AO58" s="243"/>
      <c r="AP58" s="243"/>
      <c r="AQ58" s="243"/>
      <c r="AR58" s="243"/>
      <c r="AS58" s="243"/>
      <c r="BB58" s="226" t="str">
        <f t="shared" si="21"/>
        <v/>
      </c>
      <c r="BC58" s="226" t="str">
        <f t="shared" si="22"/>
        <v/>
      </c>
      <c r="BD58" s="226" t="str">
        <f t="shared" si="23"/>
        <v/>
      </c>
      <c r="BE58" s="226" t="str">
        <f t="shared" si="24"/>
        <v/>
      </c>
      <c r="BF58" s="226" t="str">
        <f t="shared" si="25"/>
        <v/>
      </c>
    </row>
    <row r="59" spans="1:58">
      <c r="A59" s="140"/>
      <c r="B59" s="140"/>
      <c r="C59" s="140"/>
      <c r="D59" s="140"/>
      <c r="E59" s="140"/>
      <c r="G59" s="103">
        <f t="shared" si="26"/>
        <v>0</v>
      </c>
      <c r="H59" s="103">
        <f t="shared" si="27"/>
        <v>0</v>
      </c>
      <c r="I59" s="103">
        <f t="shared" si="28"/>
        <v>0</v>
      </c>
      <c r="J59" s="103">
        <f t="shared" si="29"/>
        <v>0</v>
      </c>
      <c r="K59" s="103">
        <f t="shared" si="30"/>
        <v>0</v>
      </c>
      <c r="L59" s="229"/>
      <c r="M59" s="103" t="str">
        <f t="shared" si="6"/>
        <v/>
      </c>
      <c r="N59" s="103" t="str">
        <f t="shared" si="7"/>
        <v/>
      </c>
      <c r="O59" s="103" t="str">
        <f t="shared" si="8"/>
        <v/>
      </c>
      <c r="P59" s="103" t="str">
        <f t="shared" si="9"/>
        <v/>
      </c>
      <c r="Q59" s="289" t="str">
        <f t="shared" si="10"/>
        <v/>
      </c>
      <c r="V59" s="289"/>
      <c r="X59" s="103" t="str">
        <f t="shared" si="11"/>
        <v/>
      </c>
      <c r="Y59" s="103" t="str">
        <f t="shared" si="12"/>
        <v/>
      </c>
      <c r="Z59" s="103" t="str">
        <f t="shared" si="13"/>
        <v/>
      </c>
      <c r="AA59" s="103" t="str">
        <f t="shared" si="14"/>
        <v/>
      </c>
      <c r="AB59" s="103" t="str">
        <f t="shared" si="15"/>
        <v/>
      </c>
      <c r="AC59" s="103" t="str">
        <f t="shared" si="16"/>
        <v/>
      </c>
      <c r="AD59" s="103" t="str">
        <f t="shared" si="17"/>
        <v/>
      </c>
      <c r="AE59" s="103" t="str">
        <f t="shared" si="18"/>
        <v/>
      </c>
      <c r="AF59" s="103" t="str">
        <f t="shared" si="19"/>
        <v/>
      </c>
      <c r="AG59" s="289" t="str">
        <f t="shared" si="20"/>
        <v/>
      </c>
      <c r="AN59" s="300" t="s">
        <v>765</v>
      </c>
      <c r="AO59" s="313"/>
      <c r="AP59" s="313"/>
      <c r="AQ59" s="313"/>
      <c r="AR59" s="313"/>
      <c r="AS59" s="313"/>
      <c r="AT59" s="142"/>
      <c r="AU59" s="304"/>
      <c r="AV59" s="142"/>
      <c r="AW59" s="304"/>
      <c r="BB59" s="226" t="str">
        <f t="shared" si="21"/>
        <v/>
      </c>
      <c r="BC59" s="226" t="str">
        <f t="shared" si="22"/>
        <v/>
      </c>
      <c r="BD59" s="226" t="str">
        <f t="shared" si="23"/>
        <v/>
      </c>
      <c r="BE59" s="226" t="str">
        <f t="shared" si="24"/>
        <v/>
      </c>
      <c r="BF59" s="226" t="str">
        <f t="shared" si="25"/>
        <v/>
      </c>
    </row>
    <row r="60" spans="1:58">
      <c r="A60" s="140"/>
      <c r="B60" s="140"/>
      <c r="C60" s="140"/>
      <c r="D60" s="140"/>
      <c r="E60" s="140"/>
      <c r="G60" s="103">
        <f t="shared" si="1"/>
        <v>0</v>
      </c>
      <c r="H60" s="103">
        <f t="shared" si="2"/>
        <v>0</v>
      </c>
      <c r="I60" s="103">
        <f t="shared" si="3"/>
        <v>0</v>
      </c>
      <c r="J60" s="103">
        <f t="shared" si="4"/>
        <v>0</v>
      </c>
      <c r="K60" s="103">
        <f t="shared" si="5"/>
        <v>0</v>
      </c>
      <c r="L60" s="230"/>
      <c r="M60" s="103" t="str">
        <f t="shared" si="6"/>
        <v/>
      </c>
      <c r="N60" s="103" t="str">
        <f t="shared" si="7"/>
        <v/>
      </c>
      <c r="O60" s="103" t="str">
        <f t="shared" si="8"/>
        <v/>
      </c>
      <c r="P60" s="103" t="str">
        <f t="shared" si="9"/>
        <v/>
      </c>
      <c r="Q60" s="289" t="str">
        <f t="shared" si="10"/>
        <v/>
      </c>
      <c r="V60" s="289"/>
      <c r="X60" s="103" t="str">
        <f t="shared" si="11"/>
        <v/>
      </c>
      <c r="Y60" s="103" t="str">
        <f t="shared" si="12"/>
        <v/>
      </c>
      <c r="Z60" s="103" t="str">
        <f t="shared" si="13"/>
        <v/>
      </c>
      <c r="AA60" s="103" t="str">
        <f t="shared" si="14"/>
        <v/>
      </c>
      <c r="AB60" s="103" t="str">
        <f t="shared" si="15"/>
        <v/>
      </c>
      <c r="AC60" s="103" t="str">
        <f t="shared" si="16"/>
        <v/>
      </c>
      <c r="AD60" s="103" t="str">
        <f t="shared" si="17"/>
        <v/>
      </c>
      <c r="AE60" s="103" t="str">
        <f t="shared" si="18"/>
        <v/>
      </c>
      <c r="AF60" s="103" t="str">
        <f t="shared" si="19"/>
        <v/>
      </c>
      <c r="AG60" s="289" t="str">
        <f t="shared" si="20"/>
        <v/>
      </c>
      <c r="BB60" s="226" t="str">
        <f t="shared" si="21"/>
        <v/>
      </c>
      <c r="BC60" s="226" t="str">
        <f t="shared" si="22"/>
        <v/>
      </c>
      <c r="BD60" s="226" t="str">
        <f t="shared" si="23"/>
        <v/>
      </c>
      <c r="BE60" s="226" t="str">
        <f t="shared" si="24"/>
        <v/>
      </c>
      <c r="BF60" s="226" t="str">
        <f t="shared" si="25"/>
        <v/>
      </c>
    </row>
    <row r="61" spans="1:58" ht="15">
      <c r="A61" s="140"/>
      <c r="B61" s="140"/>
      <c r="C61" s="140"/>
      <c r="D61" s="140"/>
      <c r="E61" s="140"/>
      <c r="G61" s="103">
        <f t="shared" si="1"/>
        <v>0</v>
      </c>
      <c r="H61" s="103">
        <f t="shared" si="2"/>
        <v>0</v>
      </c>
      <c r="I61" s="103">
        <f t="shared" si="3"/>
        <v>0</v>
      </c>
      <c r="J61" s="103">
        <f t="shared" si="4"/>
        <v>0</v>
      </c>
      <c r="K61" s="103">
        <f t="shared" si="5"/>
        <v>0</v>
      </c>
      <c r="L61" s="230"/>
      <c r="M61" s="103" t="str">
        <f t="shared" si="6"/>
        <v/>
      </c>
      <c r="N61" s="103" t="str">
        <f t="shared" si="7"/>
        <v/>
      </c>
      <c r="O61" s="103" t="str">
        <f t="shared" si="8"/>
        <v/>
      </c>
      <c r="P61" s="103" t="str">
        <f t="shared" si="9"/>
        <v/>
      </c>
      <c r="Q61" s="289" t="str">
        <f t="shared" si="10"/>
        <v/>
      </c>
      <c r="V61" s="289"/>
      <c r="X61" s="103" t="str">
        <f t="shared" si="11"/>
        <v/>
      </c>
      <c r="Y61" s="103" t="str">
        <f t="shared" si="12"/>
        <v/>
      </c>
      <c r="Z61" s="103" t="str">
        <f t="shared" si="13"/>
        <v/>
      </c>
      <c r="AA61" s="103" t="str">
        <f t="shared" si="14"/>
        <v/>
      </c>
      <c r="AB61" s="103" t="str">
        <f t="shared" si="15"/>
        <v/>
      </c>
      <c r="AC61" s="103" t="str">
        <f t="shared" si="16"/>
        <v/>
      </c>
      <c r="AD61" s="103" t="str">
        <f t="shared" si="17"/>
        <v/>
      </c>
      <c r="AE61" s="103" t="str">
        <f t="shared" si="18"/>
        <v/>
      </c>
      <c r="AF61" s="103" t="str">
        <f t="shared" si="19"/>
        <v/>
      </c>
      <c r="AG61" s="289" t="str">
        <f t="shared" si="20"/>
        <v/>
      </c>
      <c r="AN61" s="301" t="s">
        <v>176</v>
      </c>
      <c r="AO61" s="302"/>
      <c r="AP61" s="302"/>
      <c r="AQ61" s="302"/>
      <c r="AR61" s="302"/>
      <c r="AS61" s="302"/>
      <c r="AT61" s="302"/>
      <c r="AU61" s="302"/>
      <c r="AV61" s="302"/>
      <c r="AW61" s="314"/>
      <c r="BB61" s="226" t="str">
        <f t="shared" si="21"/>
        <v/>
      </c>
      <c r="BC61" s="226" t="str">
        <f t="shared" si="22"/>
        <v/>
      </c>
      <c r="BD61" s="226" t="str">
        <f t="shared" si="23"/>
        <v/>
      </c>
      <c r="BE61" s="226" t="str">
        <f t="shared" si="24"/>
        <v/>
      </c>
      <c r="BF61" s="226" t="str">
        <f t="shared" si="25"/>
        <v/>
      </c>
    </row>
    <row r="62" spans="1:58" ht="15">
      <c r="A62" s="140"/>
      <c r="B62" s="140"/>
      <c r="C62" s="140"/>
      <c r="D62" s="140"/>
      <c r="E62" s="140"/>
      <c r="G62" s="103">
        <f t="shared" si="1"/>
        <v>0</v>
      </c>
      <c r="H62" s="103">
        <f t="shared" si="2"/>
        <v>0</v>
      </c>
      <c r="I62" s="103">
        <f t="shared" si="3"/>
        <v>0</v>
      </c>
      <c r="J62" s="103">
        <f t="shared" si="4"/>
        <v>0</v>
      </c>
      <c r="K62" s="103">
        <f t="shared" si="5"/>
        <v>0</v>
      </c>
      <c r="L62" s="230"/>
      <c r="M62" s="103" t="str">
        <f t="shared" si="6"/>
        <v/>
      </c>
      <c r="N62" s="103" t="str">
        <f t="shared" si="7"/>
        <v/>
      </c>
      <c r="O62" s="103" t="str">
        <f t="shared" si="8"/>
        <v/>
      </c>
      <c r="P62" s="103" t="str">
        <f t="shared" si="9"/>
        <v/>
      </c>
      <c r="Q62" s="289" t="str">
        <f t="shared" si="10"/>
        <v/>
      </c>
      <c r="V62" s="289"/>
      <c r="X62" s="103" t="str">
        <f t="shared" si="11"/>
        <v/>
      </c>
      <c r="Y62" s="103" t="str">
        <f t="shared" si="12"/>
        <v/>
      </c>
      <c r="Z62" s="103" t="str">
        <f t="shared" si="13"/>
        <v/>
      </c>
      <c r="AA62" s="103" t="str">
        <f t="shared" si="14"/>
        <v/>
      </c>
      <c r="AB62" s="103" t="str">
        <f t="shared" si="15"/>
        <v/>
      </c>
      <c r="AC62" s="103" t="str">
        <f t="shared" si="16"/>
        <v/>
      </c>
      <c r="AD62" s="103" t="str">
        <f t="shared" si="17"/>
        <v/>
      </c>
      <c r="AE62" s="103" t="str">
        <f t="shared" si="18"/>
        <v/>
      </c>
      <c r="AF62" s="103" t="str">
        <f t="shared" si="19"/>
        <v/>
      </c>
      <c r="AG62" s="289" t="str">
        <f t="shared" si="20"/>
        <v/>
      </c>
      <c r="AN62" s="275" t="s">
        <v>764</v>
      </c>
      <c r="AO62" s="123"/>
      <c r="AP62" s="123"/>
      <c r="AQ62" s="123"/>
      <c r="AR62" s="264">
        <f>IF(AO36&gt;=0.5,Table!N91,"La puissance est inférieure à 10% !!")</f>
        <v>0.83</v>
      </c>
      <c r="AS62" s="123"/>
      <c r="AT62" s="123"/>
      <c r="AU62" s="123"/>
      <c r="AV62" s="123"/>
      <c r="AW62" s="269"/>
      <c r="BB62" s="226" t="str">
        <f t="shared" si="21"/>
        <v/>
      </c>
      <c r="BC62" s="226" t="str">
        <f t="shared" si="22"/>
        <v/>
      </c>
      <c r="BD62" s="226" t="str">
        <f t="shared" si="23"/>
        <v/>
      </c>
      <c r="BE62" s="226" t="str">
        <f t="shared" si="24"/>
        <v/>
      </c>
      <c r="BF62" s="226" t="str">
        <f t="shared" si="25"/>
        <v/>
      </c>
    </row>
    <row r="63" spans="1:58" ht="15">
      <c r="A63" s="140"/>
      <c r="B63" s="140"/>
      <c r="C63" s="140"/>
      <c r="D63" s="140"/>
      <c r="E63" s="140"/>
      <c r="G63" s="103">
        <f t="shared" si="1"/>
        <v>0</v>
      </c>
      <c r="H63" s="103">
        <f t="shared" si="2"/>
        <v>0</v>
      </c>
      <c r="I63" s="103">
        <f t="shared" si="3"/>
        <v>0</v>
      </c>
      <c r="J63" s="103">
        <f t="shared" si="4"/>
        <v>0</v>
      </c>
      <c r="K63" s="103">
        <f t="shared" si="5"/>
        <v>0</v>
      </c>
      <c r="L63" s="241"/>
      <c r="M63" s="242" t="str">
        <f t="shared" si="6"/>
        <v/>
      </c>
      <c r="N63" s="242" t="str">
        <f t="shared" si="7"/>
        <v/>
      </c>
      <c r="O63" s="242" t="str">
        <f t="shared" si="8"/>
        <v/>
      </c>
      <c r="P63" s="242" t="str">
        <f t="shared" si="9"/>
        <v/>
      </c>
      <c r="Q63" s="291" t="str">
        <f t="shared" si="10"/>
        <v/>
      </c>
      <c r="R63" s="242"/>
      <c r="S63" s="242"/>
      <c r="T63" s="242"/>
      <c r="U63" s="242"/>
      <c r="V63" s="291"/>
      <c r="W63" s="242"/>
      <c r="X63" s="242" t="str">
        <f t="shared" si="11"/>
        <v/>
      </c>
      <c r="Y63" s="242" t="str">
        <f t="shared" si="12"/>
        <v/>
      </c>
      <c r="Z63" s="242" t="str">
        <f t="shared" si="13"/>
        <v/>
      </c>
      <c r="AA63" s="242" t="str">
        <f t="shared" si="14"/>
        <v/>
      </c>
      <c r="AB63" s="242" t="str">
        <f t="shared" si="15"/>
        <v/>
      </c>
      <c r="AC63" s="242" t="str">
        <f t="shared" si="16"/>
        <v/>
      </c>
      <c r="AD63" s="242" t="str">
        <f t="shared" si="17"/>
        <v/>
      </c>
      <c r="AE63" s="242" t="str">
        <f t="shared" si="18"/>
        <v/>
      </c>
      <c r="AF63" s="242" t="str">
        <f t="shared" si="19"/>
        <v/>
      </c>
      <c r="AG63" s="291" t="str">
        <f t="shared" si="20"/>
        <v/>
      </c>
      <c r="AH63" s="242"/>
      <c r="AI63" s="242"/>
      <c r="AJ63" s="242"/>
      <c r="AK63" s="242"/>
      <c r="AL63" s="242"/>
      <c r="AM63" s="242"/>
      <c r="AN63" s="141" t="s">
        <v>763</v>
      </c>
      <c r="AO63" s="142"/>
      <c r="AP63" s="142"/>
      <c r="AQ63" s="142"/>
      <c r="AR63" s="303">
        <f>IF(AR62="La puissance est inférieure à 10% !!",AR62,AR62*0.955)</f>
        <v>0.79264999999999997</v>
      </c>
      <c r="AS63" s="142"/>
      <c r="AT63" s="142"/>
      <c r="AU63" s="142"/>
      <c r="AV63" s="142"/>
      <c r="AW63" s="304"/>
      <c r="BB63" s="226" t="str">
        <f t="shared" si="21"/>
        <v/>
      </c>
      <c r="BC63" s="226" t="str">
        <f t="shared" si="22"/>
        <v/>
      </c>
      <c r="BD63" s="226" t="str">
        <f t="shared" si="23"/>
        <v/>
      </c>
      <c r="BE63" s="226" t="str">
        <f t="shared" si="24"/>
        <v/>
      </c>
      <c r="BF63" s="226" t="str">
        <f t="shared" si="25"/>
        <v/>
      </c>
    </row>
    <row r="64" spans="1:58">
      <c r="A64" s="140"/>
      <c r="B64" s="140"/>
      <c r="C64" s="140"/>
      <c r="D64" s="140"/>
      <c r="E64" s="140"/>
      <c r="G64" s="103">
        <f t="shared" si="1"/>
        <v>0</v>
      </c>
      <c r="H64" s="103">
        <f t="shared" si="2"/>
        <v>0</v>
      </c>
      <c r="I64" s="103">
        <f t="shared" si="3"/>
        <v>0</v>
      </c>
      <c r="J64" s="103">
        <f t="shared" si="4"/>
        <v>0</v>
      </c>
      <c r="K64" s="103">
        <f t="shared" si="5"/>
        <v>0</v>
      </c>
      <c r="M64" s="103" t="str">
        <f t="shared" si="6"/>
        <v/>
      </c>
      <c r="N64" s="103" t="str">
        <f t="shared" si="7"/>
        <v/>
      </c>
      <c r="O64" s="103" t="str">
        <f t="shared" si="8"/>
        <v/>
      </c>
      <c r="P64" s="103" t="str">
        <f t="shared" si="9"/>
        <v/>
      </c>
      <c r="Q64" s="103" t="str">
        <f t="shared" si="10"/>
        <v/>
      </c>
      <c r="X64" s="103" t="str">
        <f t="shared" si="11"/>
        <v/>
      </c>
      <c r="Y64" s="103" t="str">
        <f t="shared" si="12"/>
        <v/>
      </c>
      <c r="Z64" s="103" t="str">
        <f t="shared" si="13"/>
        <v/>
      </c>
      <c r="AA64" s="103" t="str">
        <f t="shared" si="14"/>
        <v/>
      </c>
      <c r="AB64" s="103" t="str">
        <f t="shared" si="15"/>
        <v/>
      </c>
      <c r="AC64" s="103" t="str">
        <f t="shared" si="16"/>
        <v/>
      </c>
      <c r="AD64" s="103" t="str">
        <f t="shared" si="17"/>
        <v/>
      </c>
      <c r="AE64" s="103" t="str">
        <f t="shared" si="18"/>
        <v/>
      </c>
      <c r="AF64" s="103" t="str">
        <f t="shared" si="19"/>
        <v/>
      </c>
      <c r="AG64" s="103" t="str">
        <f t="shared" si="20"/>
        <v/>
      </c>
      <c r="BB64" s="226" t="str">
        <f t="shared" si="21"/>
        <v/>
      </c>
      <c r="BC64" s="226" t="str">
        <f t="shared" si="22"/>
        <v/>
      </c>
      <c r="BD64" s="226" t="str">
        <f t="shared" si="23"/>
        <v/>
      </c>
      <c r="BE64" s="226" t="str">
        <f t="shared" si="24"/>
        <v/>
      </c>
      <c r="BF64" s="226" t="str">
        <f t="shared" si="25"/>
        <v/>
      </c>
    </row>
    <row r="65" spans="1:58">
      <c r="A65" s="140"/>
      <c r="B65" s="140"/>
      <c r="C65" s="140"/>
      <c r="D65" s="140"/>
      <c r="E65" s="140"/>
      <c r="G65" s="103">
        <f t="shared" si="1"/>
        <v>0</v>
      </c>
      <c r="H65" s="103">
        <f t="shared" si="2"/>
        <v>0</v>
      </c>
      <c r="I65" s="103">
        <f t="shared" si="3"/>
        <v>0</v>
      </c>
      <c r="J65" s="103">
        <f t="shared" si="4"/>
        <v>0</v>
      </c>
      <c r="K65" s="103">
        <f t="shared" si="5"/>
        <v>0</v>
      </c>
      <c r="M65" s="103" t="str">
        <f t="shared" si="6"/>
        <v/>
      </c>
      <c r="N65" s="103" t="str">
        <f t="shared" si="7"/>
        <v/>
      </c>
      <c r="O65" s="103" t="str">
        <f t="shared" si="8"/>
        <v/>
      </c>
      <c r="P65" s="103" t="str">
        <f t="shared" si="9"/>
        <v/>
      </c>
      <c r="Q65" s="103" t="str">
        <f t="shared" si="10"/>
        <v/>
      </c>
      <c r="X65" s="103" t="str">
        <f t="shared" si="11"/>
        <v/>
      </c>
      <c r="Y65" s="103" t="str">
        <f t="shared" si="12"/>
        <v/>
      </c>
      <c r="Z65" s="103" t="str">
        <f t="shared" si="13"/>
        <v/>
      </c>
      <c r="AA65" s="103" t="str">
        <f t="shared" si="14"/>
        <v/>
      </c>
      <c r="AB65" s="103" t="str">
        <f t="shared" si="15"/>
        <v/>
      </c>
      <c r="AC65" s="103" t="str">
        <f t="shared" si="16"/>
        <v/>
      </c>
      <c r="AD65" s="103" t="str">
        <f t="shared" si="17"/>
        <v/>
      </c>
      <c r="AE65" s="103" t="str">
        <f t="shared" si="18"/>
        <v/>
      </c>
      <c r="AF65" s="103" t="str">
        <f t="shared" si="19"/>
        <v/>
      </c>
      <c r="AG65" s="103" t="str">
        <f t="shared" si="20"/>
        <v/>
      </c>
      <c r="AN65" s="283" t="s">
        <v>762</v>
      </c>
      <c r="AO65" s="372">
        <f>AW54</f>
        <v>0.86522632922866682</v>
      </c>
      <c r="AP65" s="108"/>
      <c r="AQ65" s="108"/>
      <c r="AR65" s="108"/>
      <c r="AS65" s="108"/>
      <c r="AT65" s="108"/>
      <c r="AU65" s="108"/>
      <c r="BB65" s="226" t="str">
        <f t="shared" si="21"/>
        <v/>
      </c>
      <c r="BC65" s="226" t="str">
        <f t="shared" si="22"/>
        <v/>
      </c>
      <c r="BD65" s="226" t="str">
        <f t="shared" si="23"/>
        <v/>
      </c>
      <c r="BE65" s="226" t="str">
        <f t="shared" si="24"/>
        <v/>
      </c>
      <c r="BF65" s="226" t="str">
        <f t="shared" si="25"/>
        <v/>
      </c>
    </row>
    <row r="66" spans="1:58">
      <c r="A66" s="140"/>
      <c r="B66" s="140"/>
      <c r="C66" s="140"/>
      <c r="D66" s="140"/>
      <c r="E66" s="140"/>
      <c r="G66" s="103">
        <f t="shared" si="1"/>
        <v>0</v>
      </c>
      <c r="H66" s="103">
        <f t="shared" si="2"/>
        <v>0</v>
      </c>
      <c r="I66" s="103">
        <f t="shared" si="3"/>
        <v>0</v>
      </c>
      <c r="J66" s="103">
        <f t="shared" si="4"/>
        <v>0</v>
      </c>
      <c r="K66" s="103">
        <f t="shared" si="5"/>
        <v>0</v>
      </c>
      <c r="M66" s="103" t="str">
        <f t="shared" si="6"/>
        <v/>
      </c>
      <c r="N66" s="103" t="str">
        <f t="shared" si="7"/>
        <v/>
      </c>
      <c r="O66" s="103" t="str">
        <f t="shared" si="8"/>
        <v/>
      </c>
      <c r="P66" s="103" t="str">
        <f t="shared" si="9"/>
        <v/>
      </c>
      <c r="Q66" s="289" t="str">
        <f t="shared" si="10"/>
        <v/>
      </c>
      <c r="V66" s="289"/>
      <c r="X66" s="103" t="str">
        <f t="shared" si="11"/>
        <v/>
      </c>
      <c r="Y66" s="103" t="str">
        <f t="shared" si="12"/>
        <v/>
      </c>
      <c r="Z66" s="103" t="str">
        <f t="shared" si="13"/>
        <v/>
      </c>
      <c r="AA66" s="103" t="str">
        <f t="shared" si="14"/>
        <v/>
      </c>
      <c r="AB66" s="103" t="str">
        <f t="shared" si="15"/>
        <v/>
      </c>
      <c r="AC66" s="103" t="str">
        <f t="shared" si="16"/>
        <v/>
      </c>
      <c r="AD66" s="103" t="str">
        <f t="shared" si="17"/>
        <v/>
      </c>
      <c r="AE66" s="103" t="str">
        <f t="shared" si="18"/>
        <v/>
      </c>
      <c r="AF66" s="103" t="str">
        <f t="shared" si="19"/>
        <v/>
      </c>
      <c r="AG66" s="289" t="str">
        <f t="shared" si="20"/>
        <v/>
      </c>
      <c r="BB66" s="226" t="str">
        <f t="shared" si="21"/>
        <v/>
      </c>
      <c r="BC66" s="226" t="str">
        <f t="shared" si="22"/>
        <v/>
      </c>
      <c r="BD66" s="226" t="str">
        <f t="shared" si="23"/>
        <v/>
      </c>
      <c r="BE66" s="226" t="str">
        <f t="shared" si="24"/>
        <v/>
      </c>
      <c r="BF66" s="226" t="str">
        <f t="shared" si="25"/>
        <v/>
      </c>
    </row>
    <row r="67" spans="1:58" ht="15.75">
      <c r="A67" s="140"/>
      <c r="B67" s="140"/>
      <c r="C67" s="140"/>
      <c r="D67" s="140"/>
      <c r="E67" s="140"/>
      <c r="G67" s="103">
        <f t="shared" si="1"/>
        <v>0</v>
      </c>
      <c r="H67" s="103">
        <f t="shared" si="2"/>
        <v>0</v>
      </c>
      <c r="I67" s="103">
        <f t="shared" si="3"/>
        <v>0</v>
      </c>
      <c r="J67" s="103">
        <f t="shared" si="4"/>
        <v>0</v>
      </c>
      <c r="K67" s="103">
        <f t="shared" si="5"/>
        <v>0</v>
      </c>
      <c r="M67" s="103" t="str">
        <f t="shared" si="6"/>
        <v/>
      </c>
      <c r="N67" s="103" t="str">
        <f t="shared" si="7"/>
        <v/>
      </c>
      <c r="O67" s="103" t="str">
        <f t="shared" si="8"/>
        <v/>
      </c>
      <c r="P67" s="103" t="str">
        <f t="shared" si="9"/>
        <v/>
      </c>
      <c r="Q67" s="289" t="str">
        <f t="shared" si="10"/>
        <v/>
      </c>
      <c r="V67" s="289"/>
      <c r="X67" s="103" t="str">
        <f t="shared" si="11"/>
        <v/>
      </c>
      <c r="Y67" s="103" t="str">
        <f t="shared" si="12"/>
        <v/>
      </c>
      <c r="Z67" s="103" t="str">
        <f t="shared" si="13"/>
        <v/>
      </c>
      <c r="AA67" s="103" t="str">
        <f t="shared" si="14"/>
        <v/>
      </c>
      <c r="AB67" s="103" t="str">
        <f t="shared" si="15"/>
        <v/>
      </c>
      <c r="AC67" s="103" t="str">
        <f t="shared" si="16"/>
        <v/>
      </c>
      <c r="AD67" s="103" t="str">
        <f t="shared" si="17"/>
        <v/>
      </c>
      <c r="AE67" s="103" t="str">
        <f t="shared" si="18"/>
        <v/>
      </c>
      <c r="AF67" s="103" t="str">
        <f t="shared" si="19"/>
        <v/>
      </c>
      <c r="AG67" s="289" t="str">
        <f t="shared" si="20"/>
        <v/>
      </c>
      <c r="AN67" s="210" t="s">
        <v>363</v>
      </c>
      <c r="AO67" s="78"/>
      <c r="AP67" s="78"/>
      <c r="AQ67" s="78"/>
      <c r="AR67" s="78"/>
      <c r="AS67" s="78"/>
      <c r="AT67" s="78"/>
      <c r="AU67" s="78"/>
      <c r="AV67" s="78"/>
      <c r="AW67" s="79"/>
      <c r="BB67" s="226" t="str">
        <f t="shared" si="21"/>
        <v/>
      </c>
      <c r="BC67" s="226" t="str">
        <f t="shared" si="22"/>
        <v/>
      </c>
      <c r="BD67" s="226" t="str">
        <f t="shared" si="23"/>
        <v/>
      </c>
      <c r="BE67" s="226" t="str">
        <f t="shared" si="24"/>
        <v/>
      </c>
      <c r="BF67" s="226" t="str">
        <f t="shared" si="25"/>
        <v/>
      </c>
    </row>
    <row r="68" spans="1:58">
      <c r="A68" s="140"/>
      <c r="B68" s="140"/>
      <c r="C68" s="140"/>
      <c r="D68" s="140"/>
      <c r="E68" s="140"/>
      <c r="G68" s="103">
        <f t="shared" si="1"/>
        <v>0</v>
      </c>
      <c r="H68" s="103">
        <f t="shared" si="2"/>
        <v>0</v>
      </c>
      <c r="I68" s="103">
        <f t="shared" si="3"/>
        <v>0</v>
      </c>
      <c r="J68" s="103">
        <f t="shared" si="4"/>
        <v>0</v>
      </c>
      <c r="K68" s="103">
        <f t="shared" si="5"/>
        <v>0</v>
      </c>
      <c r="M68" s="103" t="str">
        <f t="shared" si="6"/>
        <v/>
      </c>
      <c r="N68" s="103" t="str">
        <f t="shared" si="7"/>
        <v/>
      </c>
      <c r="O68" s="103" t="str">
        <f t="shared" si="8"/>
        <v/>
      </c>
      <c r="P68" s="103" t="str">
        <f t="shared" si="9"/>
        <v/>
      </c>
      <c r="Q68" s="289" t="str">
        <f t="shared" si="10"/>
        <v/>
      </c>
      <c r="V68" s="289"/>
      <c r="X68" s="103" t="str">
        <f t="shared" si="11"/>
        <v/>
      </c>
      <c r="Y68" s="103" t="str">
        <f t="shared" si="12"/>
        <v/>
      </c>
      <c r="Z68" s="103" t="str">
        <f t="shared" si="13"/>
        <v/>
      </c>
      <c r="AA68" s="103" t="str">
        <f t="shared" si="14"/>
        <v/>
      </c>
      <c r="AB68" s="103" t="str">
        <f t="shared" si="15"/>
        <v/>
      </c>
      <c r="AC68" s="103" t="str">
        <f t="shared" si="16"/>
        <v/>
      </c>
      <c r="AD68" s="103" t="str">
        <f t="shared" si="17"/>
        <v/>
      </c>
      <c r="AE68" s="103" t="str">
        <f t="shared" si="18"/>
        <v/>
      </c>
      <c r="AF68" s="103" t="str">
        <f t="shared" si="19"/>
        <v/>
      </c>
      <c r="AG68" s="289" t="str">
        <f t="shared" si="20"/>
        <v/>
      </c>
      <c r="AN68" s="90"/>
      <c r="AO68" s="81"/>
      <c r="AP68" s="81"/>
      <c r="AQ68" s="81"/>
      <c r="AR68" s="81"/>
      <c r="AS68" s="81"/>
      <c r="AT68" s="81"/>
      <c r="AU68" s="81"/>
      <c r="AV68" s="81"/>
      <c r="AW68" s="82"/>
      <c r="BB68" s="226" t="str">
        <f t="shared" si="21"/>
        <v/>
      </c>
      <c r="BC68" s="226" t="str">
        <f t="shared" si="22"/>
        <v/>
      </c>
      <c r="BD68" s="226" t="str">
        <f t="shared" si="23"/>
        <v/>
      </c>
      <c r="BE68" s="226" t="str">
        <f t="shared" si="24"/>
        <v/>
      </c>
      <c r="BF68" s="226" t="str">
        <f t="shared" si="25"/>
        <v/>
      </c>
    </row>
    <row r="69" spans="1:58">
      <c r="A69" s="140"/>
      <c r="B69" s="140"/>
      <c r="C69" s="140"/>
      <c r="D69" s="140"/>
      <c r="E69" s="140"/>
      <c r="G69" s="103">
        <f t="shared" si="1"/>
        <v>0</v>
      </c>
      <c r="H69" s="103">
        <f t="shared" si="2"/>
        <v>0</v>
      </c>
      <c r="I69" s="103">
        <f t="shared" si="3"/>
        <v>0</v>
      </c>
      <c r="J69" s="103">
        <f t="shared" si="4"/>
        <v>0</v>
      </c>
      <c r="K69" s="103">
        <f t="shared" si="5"/>
        <v>0</v>
      </c>
      <c r="M69" s="103" t="str">
        <f t="shared" si="6"/>
        <v/>
      </c>
      <c r="N69" s="103" t="str">
        <f t="shared" si="7"/>
        <v/>
      </c>
      <c r="O69" s="103" t="str">
        <f t="shared" si="8"/>
        <v/>
      </c>
      <c r="P69" s="103" t="str">
        <f t="shared" si="9"/>
        <v/>
      </c>
      <c r="Q69" s="289" t="str">
        <f t="shared" si="10"/>
        <v/>
      </c>
      <c r="V69" s="289"/>
      <c r="X69" s="103" t="str">
        <f t="shared" si="11"/>
        <v/>
      </c>
      <c r="Y69" s="103" t="str">
        <f t="shared" si="12"/>
        <v/>
      </c>
      <c r="Z69" s="103" t="str">
        <f t="shared" si="13"/>
        <v/>
      </c>
      <c r="AA69" s="103" t="str">
        <f t="shared" si="14"/>
        <v/>
      </c>
      <c r="AB69" s="103" t="str">
        <f t="shared" si="15"/>
        <v/>
      </c>
      <c r="AC69" s="103" t="str">
        <f t="shared" si="16"/>
        <v/>
      </c>
      <c r="AD69" s="103" t="str">
        <f t="shared" si="17"/>
        <v/>
      </c>
      <c r="AE69" s="103" t="str">
        <f t="shared" si="18"/>
        <v/>
      </c>
      <c r="AF69" s="103" t="str">
        <f t="shared" si="19"/>
        <v/>
      </c>
      <c r="AG69" s="289" t="str">
        <f t="shared" si="20"/>
        <v/>
      </c>
      <c r="AN69" s="90"/>
      <c r="AO69" s="95" t="s">
        <v>626</v>
      </c>
      <c r="AP69" s="81"/>
      <c r="AQ69" s="81"/>
      <c r="AR69" s="81"/>
      <c r="AS69" s="81"/>
      <c r="AT69" s="81"/>
      <c r="AU69" s="81"/>
      <c r="AV69" s="81"/>
      <c r="AW69" s="82"/>
      <c r="BB69" s="226" t="str">
        <f t="shared" si="21"/>
        <v/>
      </c>
      <c r="BC69" s="226" t="str">
        <f t="shared" si="22"/>
        <v/>
      </c>
      <c r="BD69" s="226" t="str">
        <f t="shared" si="23"/>
        <v/>
      </c>
      <c r="BE69" s="226" t="str">
        <f t="shared" si="24"/>
        <v/>
      </c>
      <c r="BF69" s="226" t="str">
        <f t="shared" si="25"/>
        <v/>
      </c>
    </row>
    <row r="70" spans="1:58">
      <c r="A70" s="140"/>
      <c r="B70" s="140"/>
      <c r="C70" s="140"/>
      <c r="D70" s="140"/>
      <c r="E70" s="140"/>
      <c r="G70" s="103">
        <f t="shared" si="1"/>
        <v>0</v>
      </c>
      <c r="H70" s="103">
        <f t="shared" si="2"/>
        <v>0</v>
      </c>
      <c r="I70" s="103">
        <f t="shared" si="3"/>
        <v>0</v>
      </c>
      <c r="J70" s="103">
        <f t="shared" si="4"/>
        <v>0</v>
      </c>
      <c r="K70" s="103">
        <f t="shared" si="5"/>
        <v>0</v>
      </c>
      <c r="M70" s="103" t="str">
        <f t="shared" si="6"/>
        <v/>
      </c>
      <c r="N70" s="103" t="str">
        <f t="shared" si="7"/>
        <v/>
      </c>
      <c r="O70" s="103" t="str">
        <f t="shared" si="8"/>
        <v/>
      </c>
      <c r="P70" s="103" t="str">
        <f t="shared" si="9"/>
        <v/>
      </c>
      <c r="Q70" s="289" t="str">
        <f t="shared" si="10"/>
        <v/>
      </c>
      <c r="V70" s="289"/>
      <c r="X70" s="103" t="str">
        <f t="shared" si="11"/>
        <v/>
      </c>
      <c r="Y70" s="103" t="str">
        <f t="shared" si="12"/>
        <v/>
      </c>
      <c r="Z70" s="103" t="str">
        <f t="shared" si="13"/>
        <v/>
      </c>
      <c r="AA70" s="103" t="str">
        <f t="shared" si="14"/>
        <v/>
      </c>
      <c r="AB70" s="103" t="str">
        <f t="shared" si="15"/>
        <v/>
      </c>
      <c r="AC70" s="103" t="str">
        <f t="shared" si="16"/>
        <v/>
      </c>
      <c r="AD70" s="103" t="str">
        <f t="shared" si="17"/>
        <v/>
      </c>
      <c r="AE70" s="103" t="str">
        <f t="shared" si="18"/>
        <v/>
      </c>
      <c r="AF70" s="103" t="str">
        <f t="shared" si="19"/>
        <v/>
      </c>
      <c r="AG70" s="289" t="str">
        <f t="shared" si="20"/>
        <v/>
      </c>
      <c r="AN70" s="90"/>
      <c r="AO70" s="81"/>
      <c r="AP70" s="81"/>
      <c r="AQ70" s="81"/>
      <c r="AR70" s="81"/>
      <c r="AS70" s="81"/>
      <c r="AT70" s="81"/>
      <c r="AU70" s="81"/>
      <c r="AV70" s="81"/>
      <c r="AW70" s="82"/>
      <c r="BB70" s="226" t="str">
        <f t="shared" si="21"/>
        <v/>
      </c>
      <c r="BC70" s="226" t="str">
        <f t="shared" si="22"/>
        <v/>
      </c>
      <c r="BD70" s="226" t="str">
        <f t="shared" si="23"/>
        <v/>
      </c>
      <c r="BE70" s="226" t="str">
        <f t="shared" si="24"/>
        <v/>
      </c>
      <c r="BF70" s="226" t="str">
        <f t="shared" si="25"/>
        <v/>
      </c>
    </row>
    <row r="71" spans="1:58">
      <c r="A71" s="140"/>
      <c r="B71" s="140"/>
      <c r="C71" s="140"/>
      <c r="D71" s="140"/>
      <c r="E71" s="140"/>
      <c r="Q71" s="289"/>
      <c r="V71" s="289"/>
      <c r="AG71" s="289"/>
      <c r="AN71" s="90"/>
      <c r="AO71" s="81"/>
      <c r="AP71" s="211" t="s">
        <v>323</v>
      </c>
      <c r="AQ71" s="81"/>
      <c r="AR71" s="81"/>
      <c r="AS71" s="81"/>
      <c r="AT71" s="81"/>
      <c r="AU71" s="81"/>
      <c r="AV71" s="81"/>
      <c r="AW71" s="82"/>
      <c r="BB71" s="226" t="str">
        <f t="shared" si="21"/>
        <v/>
      </c>
      <c r="BC71" s="226" t="str">
        <f t="shared" si="22"/>
        <v/>
      </c>
      <c r="BD71" s="226" t="str">
        <f t="shared" si="23"/>
        <v/>
      </c>
      <c r="BE71" s="226" t="str">
        <f t="shared" si="24"/>
        <v/>
      </c>
      <c r="BF71" s="226" t="str">
        <f t="shared" si="25"/>
        <v/>
      </c>
    </row>
    <row r="72" spans="1:58">
      <c r="A72" s="140"/>
      <c r="B72" s="140"/>
      <c r="C72" s="140"/>
      <c r="D72" s="140"/>
      <c r="E72" s="140"/>
      <c r="Q72" s="289"/>
      <c r="V72" s="289"/>
      <c r="AG72" s="289"/>
      <c r="AN72" s="90"/>
      <c r="AO72" s="81"/>
      <c r="AP72" s="212" t="s">
        <v>582</v>
      </c>
      <c r="AQ72" s="119" t="s">
        <v>327</v>
      </c>
      <c r="AR72" s="81"/>
      <c r="AS72" s="81"/>
      <c r="AT72" s="81"/>
      <c r="AU72" s="81"/>
      <c r="AV72" s="81"/>
      <c r="AW72" s="82"/>
      <c r="BB72" s="226" t="str">
        <f t="shared" si="21"/>
        <v/>
      </c>
      <c r="BC72" s="226" t="str">
        <f t="shared" si="22"/>
        <v/>
      </c>
      <c r="BD72" s="226" t="str">
        <f t="shared" si="23"/>
        <v/>
      </c>
      <c r="BE72" s="226" t="str">
        <f t="shared" si="24"/>
        <v/>
      </c>
      <c r="BF72" s="226" t="str">
        <f t="shared" si="25"/>
        <v/>
      </c>
    </row>
    <row r="73" spans="1:58">
      <c r="A73" s="140"/>
      <c r="B73" s="140"/>
      <c r="C73" s="140"/>
      <c r="D73" s="140"/>
      <c r="E73" s="140"/>
      <c r="Q73" s="289"/>
      <c r="V73" s="289"/>
      <c r="AG73" s="289"/>
      <c r="AN73" s="90"/>
      <c r="AO73" s="81"/>
      <c r="AP73" s="212" t="s">
        <v>324</v>
      </c>
      <c r="AQ73" s="119" t="s">
        <v>328</v>
      </c>
      <c r="AR73" s="81"/>
      <c r="AS73" s="81"/>
      <c r="AT73" s="81"/>
      <c r="AU73" s="81"/>
      <c r="AV73" s="81"/>
      <c r="AW73" s="82"/>
      <c r="BB73" s="226" t="str">
        <f t="shared" si="21"/>
        <v/>
      </c>
      <c r="BC73" s="226" t="str">
        <f t="shared" si="22"/>
        <v/>
      </c>
      <c r="BD73" s="226" t="str">
        <f t="shared" si="23"/>
        <v/>
      </c>
      <c r="BE73" s="226" t="str">
        <f t="shared" si="24"/>
        <v/>
      </c>
      <c r="BF73" s="226" t="str">
        <f t="shared" si="25"/>
        <v/>
      </c>
    </row>
    <row r="74" spans="1:58">
      <c r="A74" s="140"/>
      <c r="B74" s="140"/>
      <c r="C74" s="140"/>
      <c r="D74" s="140"/>
      <c r="E74" s="140"/>
      <c r="Q74" s="289"/>
      <c r="V74" s="289"/>
      <c r="AG74" s="289"/>
      <c r="AN74" s="90"/>
      <c r="AO74" s="81"/>
      <c r="AP74" s="212" t="s">
        <v>583</v>
      </c>
      <c r="AQ74" s="213" t="s">
        <v>802</v>
      </c>
      <c r="AR74" s="81"/>
      <c r="AS74" s="81"/>
      <c r="AT74" s="81"/>
      <c r="AU74" s="81"/>
      <c r="AV74" s="81"/>
      <c r="AW74" s="82"/>
      <c r="BB74" s="226" t="str">
        <f t="shared" si="21"/>
        <v/>
      </c>
      <c r="BC74" s="226" t="str">
        <f t="shared" si="22"/>
        <v/>
      </c>
      <c r="BD74" s="226" t="str">
        <f t="shared" si="23"/>
        <v/>
      </c>
      <c r="BE74" s="226" t="str">
        <f t="shared" si="24"/>
        <v/>
      </c>
      <c r="BF74" s="226" t="str">
        <f t="shared" si="25"/>
        <v/>
      </c>
    </row>
    <row r="75" spans="1:58">
      <c r="A75" s="140"/>
      <c r="B75" s="140"/>
      <c r="C75" s="140"/>
      <c r="D75" s="140"/>
      <c r="E75" s="140"/>
      <c r="Q75" s="289"/>
      <c r="V75" s="289"/>
      <c r="AG75" s="289"/>
      <c r="AN75" s="90"/>
      <c r="AO75" s="81"/>
      <c r="AP75" s="212" t="s">
        <v>325</v>
      </c>
      <c r="AQ75" s="119" t="s">
        <v>329</v>
      </c>
      <c r="AR75" s="81"/>
      <c r="AS75" s="81"/>
      <c r="AT75" s="81"/>
      <c r="AU75" s="81"/>
      <c r="AV75" s="81"/>
      <c r="AW75" s="82"/>
      <c r="BB75" s="226" t="str">
        <f t="shared" si="21"/>
        <v/>
      </c>
      <c r="BC75" s="226" t="str">
        <f t="shared" si="22"/>
        <v/>
      </c>
      <c r="BD75" s="226" t="str">
        <f t="shared" si="23"/>
        <v/>
      </c>
      <c r="BE75" s="226" t="str">
        <f t="shared" si="24"/>
        <v/>
      </c>
      <c r="BF75" s="226" t="str">
        <f t="shared" si="25"/>
        <v/>
      </c>
    </row>
    <row r="76" spans="1:58">
      <c r="A76" s="140"/>
      <c r="B76" s="140"/>
      <c r="C76" s="140"/>
      <c r="D76" s="140"/>
      <c r="E76" s="140"/>
      <c r="Q76" s="289"/>
      <c r="V76" s="289"/>
      <c r="AG76" s="289"/>
      <c r="AN76" s="90"/>
      <c r="AO76" s="81"/>
      <c r="AP76" s="212" t="s">
        <v>326</v>
      </c>
      <c r="AQ76" s="119" t="s">
        <v>330</v>
      </c>
      <c r="AR76" s="81"/>
      <c r="AS76" s="81"/>
      <c r="AT76" s="81"/>
      <c r="AU76" s="81"/>
      <c r="AV76" s="81"/>
      <c r="AW76" s="82"/>
      <c r="BB76" s="226" t="str">
        <f t="shared" si="21"/>
        <v/>
      </c>
      <c r="BC76" s="226" t="str">
        <f t="shared" si="22"/>
        <v/>
      </c>
      <c r="BD76" s="226" t="str">
        <f t="shared" si="23"/>
        <v/>
      </c>
      <c r="BE76" s="226" t="str">
        <f t="shared" si="24"/>
        <v/>
      </c>
      <c r="BF76" s="226" t="str">
        <f t="shared" si="25"/>
        <v/>
      </c>
    </row>
    <row r="77" spans="1:58">
      <c r="A77" s="140"/>
      <c r="B77" s="140"/>
      <c r="C77" s="140"/>
      <c r="D77" s="140"/>
      <c r="E77" s="140"/>
      <c r="Q77" s="289"/>
      <c r="V77" s="289"/>
      <c r="AG77" s="289"/>
      <c r="AN77" s="90"/>
      <c r="AO77" s="81"/>
      <c r="AP77" s="120" t="s">
        <v>760</v>
      </c>
      <c r="AQ77" s="81"/>
      <c r="AR77" s="81"/>
      <c r="AS77" s="81"/>
      <c r="AT77" s="81"/>
      <c r="AU77" s="81"/>
      <c r="AV77" s="81"/>
      <c r="AW77" s="82"/>
      <c r="BB77" s="226" t="str">
        <f t="shared" si="21"/>
        <v/>
      </c>
      <c r="BC77" s="226" t="str">
        <f t="shared" si="22"/>
        <v/>
      </c>
      <c r="BD77" s="226" t="str">
        <f t="shared" si="23"/>
        <v/>
      </c>
      <c r="BE77" s="226" t="str">
        <f t="shared" si="24"/>
        <v/>
      </c>
      <c r="BF77" s="226" t="str">
        <f t="shared" si="25"/>
        <v/>
      </c>
    </row>
    <row r="78" spans="1:58">
      <c r="A78" s="140"/>
      <c r="B78" s="140"/>
      <c r="C78" s="140"/>
      <c r="D78" s="140"/>
      <c r="E78" s="140"/>
      <c r="Q78" s="289"/>
      <c r="V78" s="289"/>
      <c r="AG78" s="289"/>
      <c r="AN78" s="90"/>
      <c r="AO78" s="81"/>
      <c r="AP78" s="81"/>
      <c r="AQ78" s="81"/>
      <c r="AR78" s="81"/>
      <c r="AS78" s="81"/>
      <c r="AT78" s="81"/>
      <c r="AU78" s="81"/>
      <c r="AV78" s="81"/>
      <c r="AW78" s="82"/>
      <c r="BB78" s="226" t="str">
        <f t="shared" si="21"/>
        <v/>
      </c>
      <c r="BC78" s="226" t="str">
        <f t="shared" si="22"/>
        <v/>
      </c>
      <c r="BD78" s="226" t="str">
        <f t="shared" si="23"/>
        <v/>
      </c>
      <c r="BE78" s="226" t="str">
        <f t="shared" si="24"/>
        <v/>
      </c>
      <c r="BF78" s="226" t="str">
        <f t="shared" si="25"/>
        <v/>
      </c>
    </row>
    <row r="79" spans="1:58">
      <c r="A79" s="140"/>
      <c r="B79" s="140"/>
      <c r="C79" s="140"/>
      <c r="D79" s="140"/>
      <c r="E79" s="140"/>
      <c r="Q79" s="289"/>
      <c r="V79" s="289"/>
      <c r="AG79" s="289"/>
      <c r="AN79" s="90"/>
      <c r="AO79" s="81"/>
      <c r="AP79" s="120" t="s">
        <v>522</v>
      </c>
      <c r="AQ79" s="81"/>
      <c r="AR79" s="81"/>
      <c r="AS79" s="81"/>
      <c r="AT79" s="81"/>
      <c r="AU79" s="81"/>
      <c r="AV79" s="81"/>
      <c r="AW79" s="82"/>
      <c r="BB79" s="226" t="str">
        <f t="shared" si="21"/>
        <v/>
      </c>
      <c r="BC79" s="226" t="str">
        <f t="shared" si="22"/>
        <v/>
      </c>
      <c r="BD79" s="226" t="str">
        <f t="shared" si="23"/>
        <v/>
      </c>
      <c r="BE79" s="226" t="str">
        <f t="shared" si="24"/>
        <v/>
      </c>
      <c r="BF79" s="226" t="str">
        <f t="shared" si="25"/>
        <v/>
      </c>
    </row>
    <row r="80" spans="1:58" ht="13.5">
      <c r="A80" s="140"/>
      <c r="B80" s="140"/>
      <c r="C80" s="140"/>
      <c r="D80" s="140"/>
      <c r="E80" s="140"/>
      <c r="Q80" s="289"/>
      <c r="V80" s="289"/>
      <c r="AG80" s="289"/>
      <c r="AN80" s="90"/>
      <c r="AO80" s="81"/>
      <c r="AP80" s="120"/>
      <c r="AQ80" s="121" t="s">
        <v>464</v>
      </c>
      <c r="AR80" s="81"/>
      <c r="AS80" s="81"/>
      <c r="AT80" s="81"/>
      <c r="AU80" s="81"/>
      <c r="AV80" s="81"/>
      <c r="AW80" s="82"/>
      <c r="BB80" s="226" t="str">
        <f t="shared" si="21"/>
        <v/>
      </c>
      <c r="BC80" s="226" t="str">
        <f t="shared" si="22"/>
        <v/>
      </c>
      <c r="BD80" s="226" t="str">
        <f t="shared" si="23"/>
        <v/>
      </c>
      <c r="BE80" s="226" t="str">
        <f t="shared" si="24"/>
        <v/>
      </c>
      <c r="BF80" s="226" t="str">
        <f t="shared" si="25"/>
        <v/>
      </c>
    </row>
    <row r="81" spans="1:58" ht="13.5">
      <c r="A81" s="140"/>
      <c r="B81" s="140"/>
      <c r="C81" s="140"/>
      <c r="D81" s="140"/>
      <c r="E81" s="140"/>
      <c r="Q81" s="289"/>
      <c r="V81" s="289"/>
      <c r="AG81" s="289"/>
      <c r="AN81" s="90"/>
      <c r="AO81" s="81"/>
      <c r="AP81" s="120"/>
      <c r="AQ81" s="121" t="s">
        <v>627</v>
      </c>
      <c r="AR81" s="81"/>
      <c r="AS81" s="81"/>
      <c r="AT81" s="81"/>
      <c r="AU81" s="81"/>
      <c r="AV81" s="81"/>
      <c r="AW81" s="82"/>
      <c r="BB81" s="226" t="str">
        <f t="shared" si="21"/>
        <v/>
      </c>
      <c r="BC81" s="226" t="str">
        <f t="shared" si="22"/>
        <v/>
      </c>
      <c r="BD81" s="226" t="str">
        <f t="shared" si="23"/>
        <v/>
      </c>
      <c r="BE81" s="226" t="str">
        <f t="shared" si="24"/>
        <v/>
      </c>
      <c r="BF81" s="226" t="str">
        <f t="shared" si="25"/>
        <v/>
      </c>
    </row>
    <row r="82" spans="1:58">
      <c r="A82" s="140"/>
      <c r="B82" s="140"/>
      <c r="C82" s="140"/>
      <c r="D82" s="140"/>
      <c r="E82" s="140"/>
      <c r="Q82" s="289"/>
      <c r="V82" s="289"/>
      <c r="AG82" s="289"/>
      <c r="AN82" s="90"/>
      <c r="AO82" s="81"/>
      <c r="AP82" s="81"/>
      <c r="AQ82" s="81"/>
      <c r="AR82" s="81"/>
      <c r="AS82" s="81"/>
      <c r="AT82" s="81"/>
      <c r="AU82" s="81"/>
      <c r="AV82" s="81"/>
      <c r="AW82" s="82"/>
      <c r="BB82" s="226" t="str">
        <f t="shared" si="21"/>
        <v/>
      </c>
      <c r="BC82" s="226" t="str">
        <f t="shared" si="22"/>
        <v/>
      </c>
      <c r="BD82" s="226" t="str">
        <f t="shared" si="23"/>
        <v/>
      </c>
      <c r="BE82" s="226" t="str">
        <f t="shared" si="24"/>
        <v/>
      </c>
      <c r="BF82" s="226" t="str">
        <f t="shared" si="25"/>
        <v/>
      </c>
    </row>
    <row r="83" spans="1:58">
      <c r="A83" s="140"/>
      <c r="B83" s="140"/>
      <c r="C83" s="140"/>
      <c r="D83" s="140"/>
      <c r="E83" s="140"/>
      <c r="Q83" s="289"/>
      <c r="V83" s="289"/>
      <c r="AG83" s="289"/>
      <c r="AN83" s="90"/>
      <c r="AO83" s="81"/>
      <c r="AP83" s="120" t="s">
        <v>588</v>
      </c>
      <c r="AQ83" s="81"/>
      <c r="AR83" s="81"/>
      <c r="AS83" s="81"/>
      <c r="AT83" s="81"/>
      <c r="AU83" s="81"/>
      <c r="AV83" s="81"/>
      <c r="AW83" s="82"/>
      <c r="BB83" s="226" t="str">
        <f t="shared" ref="BB83:BB146" si="31">IF(A83="","",A83-A$153)</f>
        <v/>
      </c>
      <c r="BC83" s="226" t="str">
        <f t="shared" ref="BC83:BC146" si="32">IF(B83="","",B83-B$153)</f>
        <v/>
      </c>
      <c r="BD83" s="226" t="str">
        <f t="shared" ref="BD83:BD146" si="33">IF(C83="","",C83-C$153)</f>
        <v/>
      </c>
      <c r="BE83" s="226" t="str">
        <f t="shared" ref="BE83:BE146" si="34">IF(D83="","",D83-D$153)</f>
        <v/>
      </c>
      <c r="BF83" s="226" t="str">
        <f t="shared" ref="BF83:BF146" si="35">IF(E83="","",E83-E$153)</f>
        <v/>
      </c>
    </row>
    <row r="84" spans="1:58" ht="13.5">
      <c r="A84" s="140"/>
      <c r="B84" s="140"/>
      <c r="C84" s="140"/>
      <c r="D84" s="140"/>
      <c r="E84" s="140"/>
      <c r="Q84" s="289"/>
      <c r="V84" s="289"/>
      <c r="AG84" s="289"/>
      <c r="AN84" s="90"/>
      <c r="AO84" s="81"/>
      <c r="AP84" s="120"/>
      <c r="AQ84" s="121" t="s">
        <v>464</v>
      </c>
      <c r="AR84" s="81"/>
      <c r="AS84" s="81"/>
      <c r="AT84" s="81"/>
      <c r="AU84" s="81"/>
      <c r="AV84" s="81"/>
      <c r="AW84" s="82"/>
      <c r="BB84" s="226" t="str">
        <f t="shared" si="31"/>
        <v/>
      </c>
      <c r="BC84" s="226" t="str">
        <f t="shared" si="32"/>
        <v/>
      </c>
      <c r="BD84" s="226" t="str">
        <f t="shared" si="33"/>
        <v/>
      </c>
      <c r="BE84" s="226" t="str">
        <f t="shared" si="34"/>
        <v/>
      </c>
      <c r="BF84" s="226" t="str">
        <f t="shared" si="35"/>
        <v/>
      </c>
    </row>
    <row r="85" spans="1:58" ht="13.5">
      <c r="A85" s="140"/>
      <c r="B85" s="140"/>
      <c r="C85" s="140"/>
      <c r="D85" s="140"/>
      <c r="E85" s="140"/>
      <c r="Q85" s="289"/>
      <c r="V85" s="289"/>
      <c r="AG85" s="289"/>
      <c r="AN85" s="90"/>
      <c r="AO85" s="81"/>
      <c r="AP85" s="81"/>
      <c r="AQ85" s="121" t="s">
        <v>628</v>
      </c>
      <c r="AR85" s="81"/>
      <c r="AS85" s="81"/>
      <c r="AT85" s="81"/>
      <c r="AU85" s="81"/>
      <c r="AV85" s="81"/>
      <c r="AW85" s="82"/>
      <c r="BB85" s="226" t="str">
        <f t="shared" si="31"/>
        <v/>
      </c>
      <c r="BC85" s="226" t="str">
        <f t="shared" si="32"/>
        <v/>
      </c>
      <c r="BD85" s="226" t="str">
        <f t="shared" si="33"/>
        <v/>
      </c>
      <c r="BE85" s="226" t="str">
        <f t="shared" si="34"/>
        <v/>
      </c>
      <c r="BF85" s="226" t="str">
        <f t="shared" si="35"/>
        <v/>
      </c>
    </row>
    <row r="86" spans="1:58">
      <c r="A86" s="140"/>
      <c r="B86" s="140"/>
      <c r="C86" s="140"/>
      <c r="D86" s="140"/>
      <c r="E86" s="140"/>
      <c r="G86" s="103">
        <f t="shared" si="1"/>
        <v>0</v>
      </c>
      <c r="H86" s="103">
        <f t="shared" si="2"/>
        <v>0</v>
      </c>
      <c r="I86" s="103">
        <f t="shared" si="3"/>
        <v>0</v>
      </c>
      <c r="J86" s="103">
        <f t="shared" si="4"/>
        <v>0</v>
      </c>
      <c r="K86" s="103">
        <f t="shared" si="5"/>
        <v>0</v>
      </c>
      <c r="M86" s="103" t="str">
        <f t="shared" si="6"/>
        <v/>
      </c>
      <c r="N86" s="103" t="str">
        <f t="shared" si="7"/>
        <v/>
      </c>
      <c r="O86" s="103" t="str">
        <f t="shared" si="8"/>
        <v/>
      </c>
      <c r="P86" s="103" t="str">
        <f t="shared" si="9"/>
        <v/>
      </c>
      <c r="Q86" s="289" t="str">
        <f t="shared" si="10"/>
        <v/>
      </c>
      <c r="V86" s="289"/>
      <c r="X86" s="103" t="str">
        <f t="shared" si="11"/>
        <v/>
      </c>
      <c r="Y86" s="103" t="str">
        <f t="shared" si="12"/>
        <v/>
      </c>
      <c r="Z86" s="103" t="str">
        <f t="shared" si="13"/>
        <v/>
      </c>
      <c r="AA86" s="103" t="str">
        <f t="shared" si="14"/>
        <v/>
      </c>
      <c r="AB86" s="103" t="str">
        <f t="shared" si="15"/>
        <v/>
      </c>
      <c r="AC86" s="103" t="str">
        <f t="shared" si="16"/>
        <v/>
      </c>
      <c r="AD86" s="103" t="str">
        <f t="shared" si="17"/>
        <v/>
      </c>
      <c r="AE86" s="103" t="str">
        <f t="shared" si="18"/>
        <v/>
      </c>
      <c r="AF86" s="103" t="str">
        <f t="shared" si="19"/>
        <v/>
      </c>
      <c r="AG86" s="289" t="str">
        <f t="shared" si="20"/>
        <v/>
      </c>
      <c r="AN86" s="90"/>
      <c r="AO86" s="81"/>
      <c r="AP86" s="81"/>
      <c r="AQ86" s="81"/>
      <c r="AR86" s="81"/>
      <c r="AS86" s="81"/>
      <c r="AT86" s="81"/>
      <c r="AU86" s="81"/>
      <c r="AV86" s="81"/>
      <c r="AW86" s="82"/>
      <c r="BB86" s="226" t="str">
        <f t="shared" si="31"/>
        <v/>
      </c>
      <c r="BC86" s="226" t="str">
        <f t="shared" si="32"/>
        <v/>
      </c>
      <c r="BD86" s="226" t="str">
        <f t="shared" si="33"/>
        <v/>
      </c>
      <c r="BE86" s="226" t="str">
        <f t="shared" si="34"/>
        <v/>
      </c>
      <c r="BF86" s="226" t="str">
        <f t="shared" si="35"/>
        <v/>
      </c>
    </row>
    <row r="87" spans="1:58">
      <c r="A87" s="140"/>
      <c r="B87" s="140"/>
      <c r="C87" s="140"/>
      <c r="D87" s="140"/>
      <c r="E87" s="140"/>
      <c r="G87" s="103">
        <f t="shared" si="1"/>
        <v>0</v>
      </c>
      <c r="H87" s="103">
        <f t="shared" si="2"/>
        <v>0</v>
      </c>
      <c r="I87" s="103">
        <f t="shared" si="3"/>
        <v>0</v>
      </c>
      <c r="J87" s="103">
        <f t="shared" si="4"/>
        <v>0</v>
      </c>
      <c r="K87" s="103">
        <f t="shared" si="5"/>
        <v>0</v>
      </c>
      <c r="M87" s="103" t="str">
        <f t="shared" si="6"/>
        <v/>
      </c>
      <c r="N87" s="103" t="str">
        <f t="shared" si="7"/>
        <v/>
      </c>
      <c r="O87" s="103" t="str">
        <f t="shared" si="8"/>
        <v/>
      </c>
      <c r="P87" s="103" t="str">
        <f t="shared" si="9"/>
        <v/>
      </c>
      <c r="Q87" s="289" t="str">
        <f t="shared" si="10"/>
        <v/>
      </c>
      <c r="V87" s="289"/>
      <c r="X87" s="103" t="str">
        <f t="shared" si="11"/>
        <v/>
      </c>
      <c r="Y87" s="103" t="str">
        <f t="shared" si="12"/>
        <v/>
      </c>
      <c r="Z87" s="103" t="str">
        <f t="shared" si="13"/>
        <v/>
      </c>
      <c r="AA87" s="103" t="str">
        <f t="shared" si="14"/>
        <v/>
      </c>
      <c r="AB87" s="103" t="str">
        <f t="shared" si="15"/>
        <v/>
      </c>
      <c r="AC87" s="103" t="str">
        <f t="shared" si="16"/>
        <v/>
      </c>
      <c r="AD87" s="103" t="str">
        <f t="shared" si="17"/>
        <v/>
      </c>
      <c r="AE87" s="103" t="str">
        <f t="shared" si="18"/>
        <v/>
      </c>
      <c r="AF87" s="103" t="str">
        <f t="shared" si="19"/>
        <v/>
      </c>
      <c r="AG87" s="289" t="str">
        <f t="shared" si="20"/>
        <v/>
      </c>
      <c r="AN87" s="90"/>
      <c r="AO87" s="95" t="s">
        <v>321</v>
      </c>
      <c r="AP87" s="95"/>
      <c r="AQ87" s="81"/>
      <c r="AR87" s="81"/>
      <c r="AS87" s="81"/>
      <c r="AT87" s="81"/>
      <c r="AU87" s="81"/>
      <c r="AV87" s="81"/>
      <c r="AW87" s="82"/>
      <c r="BB87" s="226" t="str">
        <f t="shared" si="31"/>
        <v/>
      </c>
      <c r="BC87" s="226" t="str">
        <f t="shared" si="32"/>
        <v/>
      </c>
      <c r="BD87" s="226" t="str">
        <f t="shared" si="33"/>
        <v/>
      </c>
      <c r="BE87" s="226" t="str">
        <f t="shared" si="34"/>
        <v/>
      </c>
      <c r="BF87" s="226" t="str">
        <f t="shared" si="35"/>
        <v/>
      </c>
    </row>
    <row r="88" spans="1:58">
      <c r="A88" s="140"/>
      <c r="B88" s="140"/>
      <c r="C88" s="140"/>
      <c r="D88" s="140"/>
      <c r="E88" s="140"/>
      <c r="G88" s="103">
        <f t="shared" si="1"/>
        <v>0</v>
      </c>
      <c r="H88" s="103">
        <f t="shared" si="2"/>
        <v>0</v>
      </c>
      <c r="I88" s="103">
        <f t="shared" si="3"/>
        <v>0</v>
      </c>
      <c r="J88" s="103">
        <f t="shared" si="4"/>
        <v>0</v>
      </c>
      <c r="K88" s="103">
        <f t="shared" si="5"/>
        <v>0</v>
      </c>
      <c r="M88" s="103" t="str">
        <f t="shared" si="6"/>
        <v/>
      </c>
      <c r="N88" s="103" t="str">
        <f t="shared" si="7"/>
        <v/>
      </c>
      <c r="O88" s="103" t="str">
        <f t="shared" si="8"/>
        <v/>
      </c>
      <c r="P88" s="103" t="str">
        <f t="shared" si="9"/>
        <v/>
      </c>
      <c r="Q88" s="289" t="str">
        <f t="shared" si="10"/>
        <v/>
      </c>
      <c r="V88" s="289"/>
      <c r="X88" s="103" t="str">
        <f t="shared" si="11"/>
        <v/>
      </c>
      <c r="Y88" s="103" t="str">
        <f t="shared" si="12"/>
        <v/>
      </c>
      <c r="Z88" s="103" t="str">
        <f t="shared" si="13"/>
        <v/>
      </c>
      <c r="AA88" s="103" t="str">
        <f t="shared" si="14"/>
        <v/>
      </c>
      <c r="AB88" s="103" t="str">
        <f t="shared" si="15"/>
        <v/>
      </c>
      <c r="AC88" s="103" t="str">
        <f t="shared" si="16"/>
        <v/>
      </c>
      <c r="AD88" s="103" t="str">
        <f t="shared" si="17"/>
        <v/>
      </c>
      <c r="AE88" s="103" t="str">
        <f t="shared" si="18"/>
        <v/>
      </c>
      <c r="AF88" s="103" t="str">
        <f t="shared" si="19"/>
        <v/>
      </c>
      <c r="AG88" s="289" t="str">
        <f t="shared" si="20"/>
        <v/>
      </c>
      <c r="AN88" s="98"/>
      <c r="AO88" s="88"/>
      <c r="AP88" s="88"/>
      <c r="AQ88" s="88"/>
      <c r="AR88" s="88"/>
      <c r="AS88" s="88"/>
      <c r="AT88" s="88"/>
      <c r="AU88" s="88"/>
      <c r="AV88" s="88"/>
      <c r="AW88" s="89"/>
      <c r="BB88" s="226" t="str">
        <f t="shared" si="31"/>
        <v/>
      </c>
      <c r="BC88" s="226" t="str">
        <f t="shared" si="32"/>
        <v/>
      </c>
      <c r="BD88" s="226" t="str">
        <f t="shared" si="33"/>
        <v/>
      </c>
      <c r="BE88" s="226" t="str">
        <f t="shared" si="34"/>
        <v/>
      </c>
      <c r="BF88" s="226" t="str">
        <f t="shared" si="35"/>
        <v/>
      </c>
    </row>
    <row r="89" spans="1:58">
      <c r="A89" s="140"/>
      <c r="B89" s="140"/>
      <c r="C89" s="140"/>
      <c r="D89" s="140"/>
      <c r="E89" s="140"/>
      <c r="G89" s="103">
        <f t="shared" si="1"/>
        <v>0</v>
      </c>
      <c r="H89" s="103">
        <f t="shared" si="2"/>
        <v>0</v>
      </c>
      <c r="I89" s="103">
        <f t="shared" si="3"/>
        <v>0</v>
      </c>
      <c r="J89" s="103">
        <f t="shared" si="4"/>
        <v>0</v>
      </c>
      <c r="K89" s="103">
        <f t="shared" si="5"/>
        <v>0</v>
      </c>
      <c r="M89" s="103" t="str">
        <f t="shared" si="6"/>
        <v/>
      </c>
      <c r="N89" s="103" t="str">
        <f t="shared" si="7"/>
        <v/>
      </c>
      <c r="O89" s="103" t="str">
        <f t="shared" si="8"/>
        <v/>
      </c>
      <c r="P89" s="103" t="str">
        <f t="shared" si="9"/>
        <v/>
      </c>
      <c r="Q89" s="289" t="str">
        <f t="shared" si="10"/>
        <v/>
      </c>
      <c r="V89" s="289"/>
      <c r="X89" s="103" t="str">
        <f t="shared" si="11"/>
        <v/>
      </c>
      <c r="Y89" s="103" t="str">
        <f t="shared" si="12"/>
        <v/>
      </c>
      <c r="Z89" s="103" t="str">
        <f t="shared" si="13"/>
        <v/>
      </c>
      <c r="AA89" s="103" t="str">
        <f t="shared" si="14"/>
        <v/>
      </c>
      <c r="AB89" s="103" t="str">
        <f t="shared" si="15"/>
        <v/>
      </c>
      <c r="AC89" s="103" t="str">
        <f t="shared" si="16"/>
        <v/>
      </c>
      <c r="AD89" s="103" t="str">
        <f t="shared" si="17"/>
        <v/>
      </c>
      <c r="AE89" s="103" t="str">
        <f t="shared" si="18"/>
        <v/>
      </c>
      <c r="AF89" s="103" t="str">
        <f t="shared" si="19"/>
        <v/>
      </c>
      <c r="AG89" s="289" t="str">
        <f t="shared" si="20"/>
        <v/>
      </c>
      <c r="BB89" s="226" t="str">
        <f t="shared" si="31"/>
        <v/>
      </c>
      <c r="BC89" s="226" t="str">
        <f t="shared" si="32"/>
        <v/>
      </c>
      <c r="BD89" s="226" t="str">
        <f t="shared" si="33"/>
        <v/>
      </c>
      <c r="BE89" s="226" t="str">
        <f t="shared" si="34"/>
        <v/>
      </c>
      <c r="BF89" s="226" t="str">
        <f t="shared" si="35"/>
        <v/>
      </c>
    </row>
    <row r="90" spans="1:58">
      <c r="A90" s="140"/>
      <c r="B90" s="140"/>
      <c r="C90" s="140"/>
      <c r="D90" s="140"/>
      <c r="E90" s="140"/>
      <c r="G90" s="103">
        <f t="shared" si="1"/>
        <v>0</v>
      </c>
      <c r="H90" s="103">
        <f t="shared" si="2"/>
        <v>0</v>
      </c>
      <c r="I90" s="103">
        <f t="shared" si="3"/>
        <v>0</v>
      </c>
      <c r="J90" s="103">
        <f t="shared" si="4"/>
        <v>0</v>
      </c>
      <c r="K90" s="103">
        <f t="shared" si="5"/>
        <v>0</v>
      </c>
      <c r="M90" s="103" t="str">
        <f t="shared" si="6"/>
        <v/>
      </c>
      <c r="N90" s="103" t="str">
        <f t="shared" si="7"/>
        <v/>
      </c>
      <c r="O90" s="103" t="str">
        <f t="shared" si="8"/>
        <v/>
      </c>
      <c r="P90" s="103" t="str">
        <f t="shared" si="9"/>
        <v/>
      </c>
      <c r="Q90" s="289" t="str">
        <f t="shared" si="10"/>
        <v/>
      </c>
      <c r="V90" s="289"/>
      <c r="X90" s="103" t="str">
        <f t="shared" si="11"/>
        <v/>
      </c>
      <c r="Y90" s="103" t="str">
        <f t="shared" si="12"/>
        <v/>
      </c>
      <c r="Z90" s="103" t="str">
        <f t="shared" si="13"/>
        <v/>
      </c>
      <c r="AA90" s="103" t="str">
        <f t="shared" si="14"/>
        <v/>
      </c>
      <c r="AB90" s="103" t="str">
        <f t="shared" si="15"/>
        <v/>
      </c>
      <c r="AC90" s="103" t="str">
        <f t="shared" si="16"/>
        <v/>
      </c>
      <c r="AD90" s="103" t="str">
        <f t="shared" si="17"/>
        <v/>
      </c>
      <c r="AE90" s="103" t="str">
        <f t="shared" si="18"/>
        <v/>
      </c>
      <c r="AF90" s="103" t="str">
        <f t="shared" si="19"/>
        <v/>
      </c>
      <c r="AG90" s="289" t="str">
        <f t="shared" si="20"/>
        <v/>
      </c>
      <c r="BB90" s="226" t="str">
        <f t="shared" si="31"/>
        <v/>
      </c>
      <c r="BC90" s="226" t="str">
        <f t="shared" si="32"/>
        <v/>
      </c>
      <c r="BD90" s="226" t="str">
        <f t="shared" si="33"/>
        <v/>
      </c>
      <c r="BE90" s="226" t="str">
        <f t="shared" si="34"/>
        <v/>
      </c>
      <c r="BF90" s="226" t="str">
        <f t="shared" si="35"/>
        <v/>
      </c>
    </row>
    <row r="91" spans="1:58">
      <c r="A91" s="140"/>
      <c r="B91" s="140"/>
      <c r="C91" s="140"/>
      <c r="D91" s="140"/>
      <c r="E91" s="140"/>
      <c r="G91" s="103">
        <f t="shared" si="1"/>
        <v>0</v>
      </c>
      <c r="H91" s="103">
        <f t="shared" si="2"/>
        <v>0</v>
      </c>
      <c r="I91" s="103">
        <f t="shared" si="3"/>
        <v>0</v>
      </c>
      <c r="J91" s="103">
        <f t="shared" si="4"/>
        <v>0</v>
      </c>
      <c r="K91" s="103">
        <f t="shared" si="5"/>
        <v>0</v>
      </c>
      <c r="M91" s="103" t="str">
        <f t="shared" si="6"/>
        <v/>
      </c>
      <c r="N91" s="103" t="str">
        <f t="shared" si="7"/>
        <v/>
      </c>
      <c r="O91" s="103" t="str">
        <f t="shared" si="8"/>
        <v/>
      </c>
      <c r="P91" s="103" t="str">
        <f t="shared" si="9"/>
        <v/>
      </c>
      <c r="Q91" s="289" t="str">
        <f t="shared" si="10"/>
        <v/>
      </c>
      <c r="V91" s="289"/>
      <c r="X91" s="103" t="str">
        <f t="shared" si="11"/>
        <v/>
      </c>
      <c r="Y91" s="103" t="str">
        <f t="shared" si="12"/>
        <v/>
      </c>
      <c r="Z91" s="103" t="str">
        <f t="shared" si="13"/>
        <v/>
      </c>
      <c r="AA91" s="103" t="str">
        <f t="shared" si="14"/>
        <v/>
      </c>
      <c r="AB91" s="103" t="str">
        <f t="shared" si="15"/>
        <v/>
      </c>
      <c r="AC91" s="103" t="str">
        <f t="shared" si="16"/>
        <v/>
      </c>
      <c r="AD91" s="103" t="str">
        <f t="shared" si="17"/>
        <v/>
      </c>
      <c r="AE91" s="103" t="str">
        <f t="shared" si="18"/>
        <v/>
      </c>
      <c r="AF91" s="103" t="str">
        <f t="shared" si="19"/>
        <v/>
      </c>
      <c r="AG91" s="289" t="str">
        <f t="shared" si="20"/>
        <v/>
      </c>
      <c r="BB91" s="226" t="str">
        <f t="shared" si="31"/>
        <v/>
      </c>
      <c r="BC91" s="226" t="str">
        <f t="shared" si="32"/>
        <v/>
      </c>
      <c r="BD91" s="226" t="str">
        <f t="shared" si="33"/>
        <v/>
      </c>
      <c r="BE91" s="226" t="str">
        <f t="shared" si="34"/>
        <v/>
      </c>
      <c r="BF91" s="226" t="str">
        <f t="shared" si="35"/>
        <v/>
      </c>
    </row>
    <row r="92" spans="1:58">
      <c r="A92" s="140"/>
      <c r="B92" s="140"/>
      <c r="C92" s="140"/>
      <c r="D92" s="140"/>
      <c r="E92" s="140"/>
      <c r="G92" s="103">
        <f t="shared" si="1"/>
        <v>0</v>
      </c>
      <c r="H92" s="103">
        <f t="shared" si="2"/>
        <v>0</v>
      </c>
      <c r="I92" s="103">
        <f t="shared" si="3"/>
        <v>0</v>
      </c>
      <c r="J92" s="103">
        <f t="shared" si="4"/>
        <v>0</v>
      </c>
      <c r="K92" s="103">
        <f t="shared" si="5"/>
        <v>0</v>
      </c>
      <c r="M92" s="103" t="str">
        <f t="shared" ref="M92:M147" si="36">IF(A92="","",((A92-$AO$20)^2))</f>
        <v/>
      </c>
      <c r="N92" s="103" t="str">
        <f t="shared" ref="N92:N147" si="37">IF(B92="","",((B92-$AO$20)^2))</f>
        <v/>
      </c>
      <c r="O92" s="103" t="str">
        <f t="shared" ref="O92:O147" si="38">IF(C92="","",((C92-$AO$20)^2))</f>
        <v/>
      </c>
      <c r="P92" s="103" t="str">
        <f t="shared" ref="P92:P147" si="39">IF(D92="","",((D92-$AO$20)^2))</f>
        <v/>
      </c>
      <c r="Q92" s="289" t="str">
        <f t="shared" ref="Q92:Q147" si="40">IF(E92="","",((E92-$AO$20)^2))</f>
        <v/>
      </c>
      <c r="V92" s="289"/>
      <c r="X92" s="103" t="str">
        <f t="shared" si="11"/>
        <v/>
      </c>
      <c r="Y92" s="103" t="str">
        <f t="shared" si="12"/>
        <v/>
      </c>
      <c r="Z92" s="103" t="str">
        <f t="shared" si="13"/>
        <v/>
      </c>
      <c r="AA92" s="103" t="str">
        <f t="shared" si="14"/>
        <v/>
      </c>
      <c r="AB92" s="103" t="str">
        <f t="shared" si="15"/>
        <v/>
      </c>
      <c r="AC92" s="103" t="str">
        <f t="shared" si="16"/>
        <v/>
      </c>
      <c r="AD92" s="103" t="str">
        <f t="shared" si="17"/>
        <v/>
      </c>
      <c r="AE92" s="103" t="str">
        <f t="shared" si="18"/>
        <v/>
      </c>
      <c r="AF92" s="103" t="str">
        <f t="shared" si="19"/>
        <v/>
      </c>
      <c r="AG92" s="289" t="str">
        <f t="shared" si="20"/>
        <v/>
      </c>
      <c r="BB92" s="226" t="str">
        <f t="shared" si="31"/>
        <v/>
      </c>
      <c r="BC92" s="226" t="str">
        <f t="shared" si="32"/>
        <v/>
      </c>
      <c r="BD92" s="226" t="str">
        <f t="shared" si="33"/>
        <v/>
      </c>
      <c r="BE92" s="226" t="str">
        <f t="shared" si="34"/>
        <v/>
      </c>
      <c r="BF92" s="226" t="str">
        <f t="shared" si="35"/>
        <v/>
      </c>
    </row>
    <row r="93" spans="1:58">
      <c r="A93" s="140"/>
      <c r="B93" s="140"/>
      <c r="C93" s="140"/>
      <c r="D93" s="140"/>
      <c r="E93" s="140"/>
      <c r="G93" s="103">
        <f t="shared" si="1"/>
        <v>0</v>
      </c>
      <c r="H93" s="103">
        <f t="shared" si="2"/>
        <v>0</v>
      </c>
      <c r="I93" s="103">
        <f t="shared" si="3"/>
        <v>0</v>
      </c>
      <c r="J93" s="103">
        <f t="shared" si="4"/>
        <v>0</v>
      </c>
      <c r="K93" s="103">
        <f t="shared" si="5"/>
        <v>0</v>
      </c>
      <c r="M93" s="103" t="str">
        <f t="shared" si="36"/>
        <v/>
      </c>
      <c r="N93" s="103" t="str">
        <f t="shared" si="37"/>
        <v/>
      </c>
      <c r="O93" s="103" t="str">
        <f t="shared" si="38"/>
        <v/>
      </c>
      <c r="P93" s="103" t="str">
        <f t="shared" si="39"/>
        <v/>
      </c>
      <c r="Q93" s="289" t="str">
        <f t="shared" si="40"/>
        <v/>
      </c>
      <c r="V93" s="289"/>
      <c r="X93" s="103" t="str">
        <f t="shared" si="11"/>
        <v/>
      </c>
      <c r="Y93" s="103" t="str">
        <f t="shared" si="12"/>
        <v/>
      </c>
      <c r="Z93" s="103" t="str">
        <f t="shared" si="13"/>
        <v/>
      </c>
      <c r="AA93" s="103" t="str">
        <f t="shared" si="14"/>
        <v/>
      </c>
      <c r="AB93" s="103" t="str">
        <f t="shared" si="15"/>
        <v/>
      </c>
      <c r="AC93" s="103" t="str">
        <f t="shared" si="16"/>
        <v/>
      </c>
      <c r="AD93" s="103" t="str">
        <f t="shared" si="17"/>
        <v/>
      </c>
      <c r="AE93" s="103" t="str">
        <f t="shared" si="18"/>
        <v/>
      </c>
      <c r="AF93" s="103" t="str">
        <f t="shared" si="19"/>
        <v/>
      </c>
      <c r="AG93" s="289" t="str">
        <f t="shared" si="20"/>
        <v/>
      </c>
      <c r="BB93" s="226" t="str">
        <f t="shared" si="31"/>
        <v/>
      </c>
      <c r="BC93" s="226" t="str">
        <f t="shared" si="32"/>
        <v/>
      </c>
      <c r="BD93" s="226" t="str">
        <f t="shared" si="33"/>
        <v/>
      </c>
      <c r="BE93" s="226" t="str">
        <f t="shared" si="34"/>
        <v/>
      </c>
      <c r="BF93" s="226" t="str">
        <f t="shared" si="35"/>
        <v/>
      </c>
    </row>
    <row r="94" spans="1:58">
      <c r="A94" s="140"/>
      <c r="B94" s="140"/>
      <c r="C94" s="140"/>
      <c r="D94" s="140"/>
      <c r="E94" s="140"/>
      <c r="G94" s="103">
        <f t="shared" si="1"/>
        <v>0</v>
      </c>
      <c r="H94" s="103">
        <f t="shared" si="2"/>
        <v>0</v>
      </c>
      <c r="I94" s="103">
        <f t="shared" si="3"/>
        <v>0</v>
      </c>
      <c r="J94" s="103">
        <f t="shared" si="4"/>
        <v>0</v>
      </c>
      <c r="K94" s="103">
        <f t="shared" si="5"/>
        <v>0</v>
      </c>
      <c r="M94" s="103" t="str">
        <f t="shared" si="36"/>
        <v/>
      </c>
      <c r="N94" s="103" t="str">
        <f t="shared" si="37"/>
        <v/>
      </c>
      <c r="O94" s="103" t="str">
        <f t="shared" si="38"/>
        <v/>
      </c>
      <c r="P94" s="103" t="str">
        <f t="shared" si="39"/>
        <v/>
      </c>
      <c r="Q94" s="289" t="str">
        <f t="shared" si="40"/>
        <v/>
      </c>
      <c r="V94" s="289"/>
      <c r="X94" s="103" t="str">
        <f t="shared" si="11"/>
        <v/>
      </c>
      <c r="Y94" s="103" t="str">
        <f t="shared" si="12"/>
        <v/>
      </c>
      <c r="Z94" s="103" t="str">
        <f t="shared" si="13"/>
        <v/>
      </c>
      <c r="AA94" s="103" t="str">
        <f t="shared" si="14"/>
        <v/>
      </c>
      <c r="AB94" s="103" t="str">
        <f t="shared" si="15"/>
        <v/>
      </c>
      <c r="AC94" s="103" t="str">
        <f t="shared" si="16"/>
        <v/>
      </c>
      <c r="AD94" s="103" t="str">
        <f t="shared" si="17"/>
        <v/>
      </c>
      <c r="AE94" s="103" t="str">
        <f t="shared" si="18"/>
        <v/>
      </c>
      <c r="AF94" s="103" t="str">
        <f t="shared" si="19"/>
        <v/>
      </c>
      <c r="AG94" s="289" t="str">
        <f t="shared" si="20"/>
        <v/>
      </c>
      <c r="BB94" s="226" t="str">
        <f t="shared" si="31"/>
        <v/>
      </c>
      <c r="BC94" s="226" t="str">
        <f t="shared" si="32"/>
        <v/>
      </c>
      <c r="BD94" s="226" t="str">
        <f t="shared" si="33"/>
        <v/>
      </c>
      <c r="BE94" s="226" t="str">
        <f t="shared" si="34"/>
        <v/>
      </c>
      <c r="BF94" s="226" t="str">
        <f t="shared" si="35"/>
        <v/>
      </c>
    </row>
    <row r="95" spans="1:58">
      <c r="A95" s="140"/>
      <c r="B95" s="140"/>
      <c r="C95" s="140"/>
      <c r="D95" s="140"/>
      <c r="E95" s="140"/>
      <c r="G95" s="103">
        <f t="shared" si="1"/>
        <v>0</v>
      </c>
      <c r="H95" s="103">
        <f t="shared" si="2"/>
        <v>0</v>
      </c>
      <c r="I95" s="103">
        <f t="shared" si="3"/>
        <v>0</v>
      </c>
      <c r="J95" s="103">
        <f t="shared" si="4"/>
        <v>0</v>
      </c>
      <c r="K95" s="103">
        <f t="shared" si="5"/>
        <v>0</v>
      </c>
      <c r="M95" s="103" t="str">
        <f t="shared" si="36"/>
        <v/>
      </c>
      <c r="N95" s="103" t="str">
        <f t="shared" si="37"/>
        <v/>
      </c>
      <c r="O95" s="103" t="str">
        <f t="shared" si="38"/>
        <v/>
      </c>
      <c r="P95" s="103" t="str">
        <f t="shared" si="39"/>
        <v/>
      </c>
      <c r="Q95" s="289" t="str">
        <f t="shared" si="40"/>
        <v/>
      </c>
      <c r="V95" s="289"/>
      <c r="X95" s="103" t="str">
        <f t="shared" si="11"/>
        <v/>
      </c>
      <c r="Y95" s="103" t="str">
        <f t="shared" si="12"/>
        <v/>
      </c>
      <c r="Z95" s="103" t="str">
        <f t="shared" si="13"/>
        <v/>
      </c>
      <c r="AA95" s="103" t="str">
        <f t="shared" si="14"/>
        <v/>
      </c>
      <c r="AB95" s="103" t="str">
        <f t="shared" si="15"/>
        <v/>
      </c>
      <c r="AC95" s="103" t="str">
        <f t="shared" si="16"/>
        <v/>
      </c>
      <c r="AD95" s="103" t="str">
        <f t="shared" si="17"/>
        <v/>
      </c>
      <c r="AE95" s="103" t="str">
        <f t="shared" si="18"/>
        <v/>
      </c>
      <c r="AF95" s="103" t="str">
        <f t="shared" si="19"/>
        <v/>
      </c>
      <c r="AG95" s="289" t="str">
        <f t="shared" si="20"/>
        <v/>
      </c>
      <c r="BB95" s="226" t="str">
        <f t="shared" si="31"/>
        <v/>
      </c>
      <c r="BC95" s="226" t="str">
        <f t="shared" si="32"/>
        <v/>
      </c>
      <c r="BD95" s="226" t="str">
        <f t="shared" si="33"/>
        <v/>
      </c>
      <c r="BE95" s="226" t="str">
        <f t="shared" si="34"/>
        <v/>
      </c>
      <c r="BF95" s="226" t="str">
        <f t="shared" si="35"/>
        <v/>
      </c>
    </row>
    <row r="96" spans="1:58">
      <c r="A96" s="140"/>
      <c r="B96" s="140"/>
      <c r="C96" s="140"/>
      <c r="D96" s="140"/>
      <c r="E96" s="140"/>
      <c r="G96" s="103">
        <f t="shared" si="1"/>
        <v>0</v>
      </c>
      <c r="H96" s="103">
        <f t="shared" si="2"/>
        <v>0</v>
      </c>
      <c r="I96" s="103">
        <f t="shared" si="3"/>
        <v>0</v>
      </c>
      <c r="J96" s="103">
        <f t="shared" si="4"/>
        <v>0</v>
      </c>
      <c r="K96" s="103">
        <f t="shared" si="5"/>
        <v>0</v>
      </c>
      <c r="M96" s="103" t="str">
        <f t="shared" si="36"/>
        <v/>
      </c>
      <c r="N96" s="103" t="str">
        <f t="shared" si="37"/>
        <v/>
      </c>
      <c r="O96" s="103" t="str">
        <f t="shared" si="38"/>
        <v/>
      </c>
      <c r="P96" s="103" t="str">
        <f t="shared" si="39"/>
        <v/>
      </c>
      <c r="Q96" s="289" t="str">
        <f t="shared" si="40"/>
        <v/>
      </c>
      <c r="V96" s="289"/>
      <c r="X96" s="103" t="str">
        <f t="shared" si="11"/>
        <v/>
      </c>
      <c r="Y96" s="103" t="str">
        <f t="shared" si="12"/>
        <v/>
      </c>
      <c r="Z96" s="103" t="str">
        <f t="shared" si="13"/>
        <v/>
      </c>
      <c r="AA96" s="103" t="str">
        <f t="shared" si="14"/>
        <v/>
      </c>
      <c r="AB96" s="103" t="str">
        <f t="shared" si="15"/>
        <v/>
      </c>
      <c r="AC96" s="103" t="str">
        <f t="shared" si="16"/>
        <v/>
      </c>
      <c r="AD96" s="103" t="str">
        <f t="shared" si="17"/>
        <v/>
      </c>
      <c r="AE96" s="103" t="str">
        <f t="shared" si="18"/>
        <v/>
      </c>
      <c r="AF96" s="103" t="str">
        <f t="shared" si="19"/>
        <v/>
      </c>
      <c r="AG96" s="289" t="str">
        <f t="shared" si="20"/>
        <v/>
      </c>
      <c r="BB96" s="226" t="str">
        <f t="shared" si="31"/>
        <v/>
      </c>
      <c r="BC96" s="226" t="str">
        <f t="shared" si="32"/>
        <v/>
      </c>
      <c r="BD96" s="226" t="str">
        <f t="shared" si="33"/>
        <v/>
      </c>
      <c r="BE96" s="226" t="str">
        <f t="shared" si="34"/>
        <v/>
      </c>
      <c r="BF96" s="226" t="str">
        <f t="shared" si="35"/>
        <v/>
      </c>
    </row>
    <row r="97" spans="1:58">
      <c r="A97" s="140"/>
      <c r="B97" s="140"/>
      <c r="C97" s="140"/>
      <c r="D97" s="140"/>
      <c r="E97" s="140"/>
      <c r="G97" s="103">
        <f t="shared" si="1"/>
        <v>0</v>
      </c>
      <c r="H97" s="103">
        <f t="shared" si="2"/>
        <v>0</v>
      </c>
      <c r="I97" s="103">
        <f t="shared" si="3"/>
        <v>0</v>
      </c>
      <c r="J97" s="103">
        <f t="shared" si="4"/>
        <v>0</v>
      </c>
      <c r="K97" s="103">
        <f t="shared" si="5"/>
        <v>0</v>
      </c>
      <c r="M97" s="103" t="str">
        <f t="shared" si="36"/>
        <v/>
      </c>
      <c r="N97" s="103" t="str">
        <f t="shared" si="37"/>
        <v/>
      </c>
      <c r="O97" s="103" t="str">
        <f t="shared" si="38"/>
        <v/>
      </c>
      <c r="P97" s="103" t="str">
        <f t="shared" si="39"/>
        <v/>
      </c>
      <c r="Q97" s="289" t="str">
        <f t="shared" si="40"/>
        <v/>
      </c>
      <c r="V97" s="289"/>
      <c r="X97" s="103" t="str">
        <f t="shared" si="11"/>
        <v/>
      </c>
      <c r="Y97" s="103" t="str">
        <f t="shared" si="12"/>
        <v/>
      </c>
      <c r="Z97" s="103" t="str">
        <f t="shared" si="13"/>
        <v/>
      </c>
      <c r="AA97" s="103" t="str">
        <f t="shared" si="14"/>
        <v/>
      </c>
      <c r="AB97" s="103" t="str">
        <f t="shared" si="15"/>
        <v/>
      </c>
      <c r="AC97" s="103" t="str">
        <f t="shared" si="16"/>
        <v/>
      </c>
      <c r="AD97" s="103" t="str">
        <f t="shared" si="17"/>
        <v/>
      </c>
      <c r="AE97" s="103" t="str">
        <f t="shared" si="18"/>
        <v/>
      </c>
      <c r="AF97" s="103" t="str">
        <f t="shared" si="19"/>
        <v/>
      </c>
      <c r="AG97" s="289" t="str">
        <f t="shared" si="20"/>
        <v/>
      </c>
      <c r="BB97" s="226" t="str">
        <f t="shared" si="31"/>
        <v/>
      </c>
      <c r="BC97" s="226" t="str">
        <f t="shared" si="32"/>
        <v/>
      </c>
      <c r="BD97" s="226" t="str">
        <f t="shared" si="33"/>
        <v/>
      </c>
      <c r="BE97" s="226" t="str">
        <f t="shared" si="34"/>
        <v/>
      </c>
      <c r="BF97" s="226" t="str">
        <f t="shared" si="35"/>
        <v/>
      </c>
    </row>
    <row r="98" spans="1:58">
      <c r="A98" s="140"/>
      <c r="B98" s="140"/>
      <c r="C98" s="140"/>
      <c r="D98" s="140"/>
      <c r="E98" s="140"/>
      <c r="G98" s="103">
        <f t="shared" si="1"/>
        <v>0</v>
      </c>
      <c r="H98" s="103">
        <f t="shared" si="2"/>
        <v>0</v>
      </c>
      <c r="I98" s="103">
        <f t="shared" si="3"/>
        <v>0</v>
      </c>
      <c r="J98" s="103">
        <f t="shared" si="4"/>
        <v>0</v>
      </c>
      <c r="K98" s="103">
        <f t="shared" si="5"/>
        <v>0</v>
      </c>
      <c r="M98" s="103" t="str">
        <f t="shared" si="36"/>
        <v/>
      </c>
      <c r="N98" s="103" t="str">
        <f t="shared" si="37"/>
        <v/>
      </c>
      <c r="O98" s="103" t="str">
        <f t="shared" si="38"/>
        <v/>
      </c>
      <c r="P98" s="103" t="str">
        <f t="shared" si="39"/>
        <v/>
      </c>
      <c r="Q98" s="289" t="str">
        <f t="shared" si="40"/>
        <v/>
      </c>
      <c r="V98" s="289"/>
      <c r="X98" s="103" t="str">
        <f t="shared" ref="X98:X147" si="41">IF(A98="","",ABS(A98-$AP$15))</f>
        <v/>
      </c>
      <c r="Y98" s="103" t="str">
        <f t="shared" ref="Y98:Y147" si="42">IF(B98="","",ABS(B98-$AP$16))</f>
        <v/>
      </c>
      <c r="Z98" s="103" t="str">
        <f t="shared" ref="Z98:Z147" si="43">IF(C98="","",ABS(C98-$AP$17))</f>
        <v/>
      </c>
      <c r="AA98" s="103" t="str">
        <f t="shared" ref="AA98:AA147" si="44">IF(D98="","",ABS(D98-$AP$18))</f>
        <v/>
      </c>
      <c r="AB98" s="103" t="str">
        <f t="shared" ref="AB98:AB147" si="45">IF(E98="","",ABS(E98-$AP$19))</f>
        <v/>
      </c>
      <c r="AC98" s="103" t="str">
        <f t="shared" ref="AC98:AC147" si="46">IF(X98="","",(X98-$AB$17)^2)</f>
        <v/>
      </c>
      <c r="AD98" s="103" t="str">
        <f t="shared" ref="AD98:AD147" si="47">IF(Y98="","",(Y98-$AB$17)^2)</f>
        <v/>
      </c>
      <c r="AE98" s="103" t="str">
        <f t="shared" ref="AE98:AE147" si="48">IF(Z98="","",(Z98-$AB$17)^2)</f>
        <v/>
      </c>
      <c r="AF98" s="103" t="str">
        <f t="shared" ref="AF98:AF147" si="49">IF(AA98="","",(AA98-$AB$17)^2)</f>
        <v/>
      </c>
      <c r="AG98" s="289" t="str">
        <f t="shared" ref="AG98:AG147" si="50">IF(AB98="","",(AB98-$AB$17)^2)</f>
        <v/>
      </c>
      <c r="BB98" s="226" t="str">
        <f t="shared" si="31"/>
        <v/>
      </c>
      <c r="BC98" s="226" t="str">
        <f t="shared" si="32"/>
        <v/>
      </c>
      <c r="BD98" s="226" t="str">
        <f t="shared" si="33"/>
        <v/>
      </c>
      <c r="BE98" s="226" t="str">
        <f t="shared" si="34"/>
        <v/>
      </c>
      <c r="BF98" s="226" t="str">
        <f t="shared" si="35"/>
        <v/>
      </c>
    </row>
    <row r="99" spans="1:58">
      <c r="A99" s="140"/>
      <c r="B99" s="140"/>
      <c r="C99" s="140"/>
      <c r="D99" s="140"/>
      <c r="E99" s="140"/>
      <c r="G99" s="103">
        <f t="shared" si="1"/>
        <v>0</v>
      </c>
      <c r="H99" s="103">
        <f t="shared" si="2"/>
        <v>0</v>
      </c>
      <c r="I99" s="103">
        <f t="shared" si="3"/>
        <v>0</v>
      </c>
      <c r="J99" s="103">
        <f t="shared" si="4"/>
        <v>0</v>
      </c>
      <c r="K99" s="103">
        <f t="shared" si="5"/>
        <v>0</v>
      </c>
      <c r="M99" s="103" t="str">
        <f t="shared" si="36"/>
        <v/>
      </c>
      <c r="N99" s="103" t="str">
        <f t="shared" si="37"/>
        <v/>
      </c>
      <c r="O99" s="103" t="str">
        <f t="shared" si="38"/>
        <v/>
      </c>
      <c r="P99" s="103" t="str">
        <f t="shared" si="39"/>
        <v/>
      </c>
      <c r="Q99" s="289" t="str">
        <f t="shared" si="40"/>
        <v/>
      </c>
      <c r="V99" s="289"/>
      <c r="X99" s="103" t="str">
        <f t="shared" si="41"/>
        <v/>
      </c>
      <c r="Y99" s="103" t="str">
        <f t="shared" si="42"/>
        <v/>
      </c>
      <c r="Z99" s="103" t="str">
        <f t="shared" si="43"/>
        <v/>
      </c>
      <c r="AA99" s="103" t="str">
        <f t="shared" si="44"/>
        <v/>
      </c>
      <c r="AB99" s="103" t="str">
        <f t="shared" si="45"/>
        <v/>
      </c>
      <c r="AC99" s="103" t="str">
        <f t="shared" si="46"/>
        <v/>
      </c>
      <c r="AD99" s="103" t="str">
        <f t="shared" si="47"/>
        <v/>
      </c>
      <c r="AE99" s="103" t="str">
        <f t="shared" si="48"/>
        <v/>
      </c>
      <c r="AF99" s="103" t="str">
        <f t="shared" si="49"/>
        <v/>
      </c>
      <c r="AG99" s="289" t="str">
        <f t="shared" si="50"/>
        <v/>
      </c>
      <c r="BB99" s="226" t="str">
        <f t="shared" si="31"/>
        <v/>
      </c>
      <c r="BC99" s="226" t="str">
        <f t="shared" si="32"/>
        <v/>
      </c>
      <c r="BD99" s="226" t="str">
        <f t="shared" si="33"/>
        <v/>
      </c>
      <c r="BE99" s="226" t="str">
        <f t="shared" si="34"/>
        <v/>
      </c>
      <c r="BF99" s="226" t="str">
        <f t="shared" si="35"/>
        <v/>
      </c>
    </row>
    <row r="100" spans="1:58">
      <c r="A100" s="140"/>
      <c r="B100" s="140"/>
      <c r="C100" s="140"/>
      <c r="D100" s="140"/>
      <c r="E100" s="140"/>
      <c r="G100" s="103">
        <f t="shared" si="1"/>
        <v>0</v>
      </c>
      <c r="H100" s="103">
        <f t="shared" si="2"/>
        <v>0</v>
      </c>
      <c r="I100" s="103">
        <f t="shared" si="3"/>
        <v>0</v>
      </c>
      <c r="J100" s="103">
        <f t="shared" si="4"/>
        <v>0</v>
      </c>
      <c r="K100" s="103">
        <f t="shared" si="5"/>
        <v>0</v>
      </c>
      <c r="M100" s="103" t="str">
        <f t="shared" si="36"/>
        <v/>
      </c>
      <c r="N100" s="103" t="str">
        <f t="shared" si="37"/>
        <v/>
      </c>
      <c r="O100" s="103" t="str">
        <f t="shared" si="38"/>
        <v/>
      </c>
      <c r="P100" s="103" t="str">
        <f t="shared" si="39"/>
        <v/>
      </c>
      <c r="Q100" s="289" t="str">
        <f t="shared" si="40"/>
        <v/>
      </c>
      <c r="V100" s="289"/>
      <c r="X100" s="103" t="str">
        <f t="shared" si="41"/>
        <v/>
      </c>
      <c r="Y100" s="103" t="str">
        <f t="shared" si="42"/>
        <v/>
      </c>
      <c r="Z100" s="103" t="str">
        <f t="shared" si="43"/>
        <v/>
      </c>
      <c r="AA100" s="103" t="str">
        <f t="shared" si="44"/>
        <v/>
      </c>
      <c r="AB100" s="103" t="str">
        <f t="shared" si="45"/>
        <v/>
      </c>
      <c r="AC100" s="103" t="str">
        <f t="shared" si="46"/>
        <v/>
      </c>
      <c r="AD100" s="103" t="str">
        <f t="shared" si="47"/>
        <v/>
      </c>
      <c r="AE100" s="103" t="str">
        <f t="shared" si="48"/>
        <v/>
      </c>
      <c r="AF100" s="103" t="str">
        <f t="shared" si="49"/>
        <v/>
      </c>
      <c r="AG100" s="289" t="str">
        <f t="shared" si="50"/>
        <v/>
      </c>
      <c r="BB100" s="226" t="str">
        <f t="shared" si="31"/>
        <v/>
      </c>
      <c r="BC100" s="226" t="str">
        <f t="shared" si="32"/>
        <v/>
      </c>
      <c r="BD100" s="226" t="str">
        <f t="shared" si="33"/>
        <v/>
      </c>
      <c r="BE100" s="226" t="str">
        <f t="shared" si="34"/>
        <v/>
      </c>
      <c r="BF100" s="226" t="str">
        <f t="shared" si="35"/>
        <v/>
      </c>
    </row>
    <row r="101" spans="1:58">
      <c r="A101" s="140"/>
      <c r="B101" s="140"/>
      <c r="C101" s="140"/>
      <c r="D101" s="140"/>
      <c r="E101" s="140"/>
      <c r="G101" s="103">
        <f t="shared" si="1"/>
        <v>0</v>
      </c>
      <c r="H101" s="103">
        <f t="shared" si="2"/>
        <v>0</v>
      </c>
      <c r="I101" s="103">
        <f t="shared" si="3"/>
        <v>0</v>
      </c>
      <c r="J101" s="103">
        <f t="shared" si="4"/>
        <v>0</v>
      </c>
      <c r="K101" s="103">
        <f t="shared" si="5"/>
        <v>0</v>
      </c>
      <c r="M101" s="103" t="str">
        <f t="shared" si="36"/>
        <v/>
      </c>
      <c r="N101" s="103" t="str">
        <f t="shared" si="37"/>
        <v/>
      </c>
      <c r="O101" s="103" t="str">
        <f t="shared" si="38"/>
        <v/>
      </c>
      <c r="P101" s="103" t="str">
        <f t="shared" si="39"/>
        <v/>
      </c>
      <c r="Q101" s="289" t="str">
        <f t="shared" si="40"/>
        <v/>
      </c>
      <c r="V101" s="289"/>
      <c r="X101" s="103" t="str">
        <f t="shared" si="41"/>
        <v/>
      </c>
      <c r="Y101" s="103" t="str">
        <f t="shared" si="42"/>
        <v/>
      </c>
      <c r="Z101" s="103" t="str">
        <f t="shared" si="43"/>
        <v/>
      </c>
      <c r="AA101" s="103" t="str">
        <f t="shared" si="44"/>
        <v/>
      </c>
      <c r="AB101" s="103" t="str">
        <f t="shared" si="45"/>
        <v/>
      </c>
      <c r="AC101" s="103" t="str">
        <f t="shared" si="46"/>
        <v/>
      </c>
      <c r="AD101" s="103" t="str">
        <f t="shared" si="47"/>
        <v/>
      </c>
      <c r="AE101" s="103" t="str">
        <f t="shared" si="48"/>
        <v/>
      </c>
      <c r="AF101" s="103" t="str">
        <f t="shared" si="49"/>
        <v/>
      </c>
      <c r="AG101" s="289" t="str">
        <f t="shared" si="50"/>
        <v/>
      </c>
      <c r="BB101" s="226" t="str">
        <f t="shared" si="31"/>
        <v/>
      </c>
      <c r="BC101" s="226" t="str">
        <f t="shared" si="32"/>
        <v/>
      </c>
      <c r="BD101" s="226" t="str">
        <f t="shared" si="33"/>
        <v/>
      </c>
      <c r="BE101" s="226" t="str">
        <f t="shared" si="34"/>
        <v/>
      </c>
      <c r="BF101" s="226" t="str">
        <f t="shared" si="35"/>
        <v/>
      </c>
    </row>
    <row r="102" spans="1:58">
      <c r="A102" s="140"/>
      <c r="B102" s="140"/>
      <c r="C102" s="140"/>
      <c r="D102" s="140"/>
      <c r="E102" s="140"/>
      <c r="G102" s="103">
        <f t="shared" si="1"/>
        <v>0</v>
      </c>
      <c r="H102" s="103">
        <f t="shared" si="2"/>
        <v>0</v>
      </c>
      <c r="I102" s="103">
        <f t="shared" si="3"/>
        <v>0</v>
      </c>
      <c r="J102" s="103">
        <f t="shared" si="4"/>
        <v>0</v>
      </c>
      <c r="K102" s="103">
        <f t="shared" si="5"/>
        <v>0</v>
      </c>
      <c r="M102" s="103" t="str">
        <f t="shared" si="36"/>
        <v/>
      </c>
      <c r="N102" s="103" t="str">
        <f t="shared" si="37"/>
        <v/>
      </c>
      <c r="O102" s="103" t="str">
        <f t="shared" si="38"/>
        <v/>
      </c>
      <c r="P102" s="103" t="str">
        <f t="shared" si="39"/>
        <v/>
      </c>
      <c r="Q102" s="289" t="str">
        <f t="shared" si="40"/>
        <v/>
      </c>
      <c r="V102" s="289"/>
      <c r="X102" s="103" t="str">
        <f t="shared" si="41"/>
        <v/>
      </c>
      <c r="Y102" s="103" t="str">
        <f t="shared" si="42"/>
        <v/>
      </c>
      <c r="Z102" s="103" t="str">
        <f t="shared" si="43"/>
        <v/>
      </c>
      <c r="AA102" s="103" t="str">
        <f t="shared" si="44"/>
        <v/>
      </c>
      <c r="AB102" s="103" t="str">
        <f t="shared" si="45"/>
        <v/>
      </c>
      <c r="AC102" s="103" t="str">
        <f t="shared" si="46"/>
        <v/>
      </c>
      <c r="AD102" s="103" t="str">
        <f t="shared" si="47"/>
        <v/>
      </c>
      <c r="AE102" s="103" t="str">
        <f t="shared" si="48"/>
        <v/>
      </c>
      <c r="AF102" s="103" t="str">
        <f t="shared" si="49"/>
        <v/>
      </c>
      <c r="AG102" s="289" t="str">
        <f t="shared" si="50"/>
        <v/>
      </c>
      <c r="BB102" s="226" t="str">
        <f t="shared" si="31"/>
        <v/>
      </c>
      <c r="BC102" s="226" t="str">
        <f t="shared" si="32"/>
        <v/>
      </c>
      <c r="BD102" s="226" t="str">
        <f t="shared" si="33"/>
        <v/>
      </c>
      <c r="BE102" s="226" t="str">
        <f t="shared" si="34"/>
        <v/>
      </c>
      <c r="BF102" s="226" t="str">
        <f t="shared" si="35"/>
        <v/>
      </c>
    </row>
    <row r="103" spans="1:58">
      <c r="A103" s="140"/>
      <c r="B103" s="140"/>
      <c r="C103" s="140"/>
      <c r="D103" s="140"/>
      <c r="E103" s="140"/>
      <c r="G103" s="103">
        <f t="shared" si="1"/>
        <v>0</v>
      </c>
      <c r="H103" s="103">
        <f t="shared" si="2"/>
        <v>0</v>
      </c>
      <c r="I103" s="103">
        <f t="shared" si="3"/>
        <v>0</v>
      </c>
      <c r="J103" s="103">
        <f t="shared" si="4"/>
        <v>0</v>
      </c>
      <c r="K103" s="103">
        <f t="shared" si="5"/>
        <v>0</v>
      </c>
      <c r="M103" s="103" t="str">
        <f t="shared" si="36"/>
        <v/>
      </c>
      <c r="N103" s="103" t="str">
        <f t="shared" si="37"/>
        <v/>
      </c>
      <c r="O103" s="103" t="str">
        <f t="shared" si="38"/>
        <v/>
      </c>
      <c r="P103" s="103" t="str">
        <f t="shared" si="39"/>
        <v/>
      </c>
      <c r="Q103" s="289" t="str">
        <f t="shared" si="40"/>
        <v/>
      </c>
      <c r="V103" s="289"/>
      <c r="X103" s="103" t="str">
        <f t="shared" si="41"/>
        <v/>
      </c>
      <c r="Y103" s="103" t="str">
        <f t="shared" si="42"/>
        <v/>
      </c>
      <c r="Z103" s="103" t="str">
        <f t="shared" si="43"/>
        <v/>
      </c>
      <c r="AA103" s="103" t="str">
        <f t="shared" si="44"/>
        <v/>
      </c>
      <c r="AB103" s="103" t="str">
        <f t="shared" si="45"/>
        <v/>
      </c>
      <c r="AC103" s="103" t="str">
        <f t="shared" si="46"/>
        <v/>
      </c>
      <c r="AD103" s="103" t="str">
        <f t="shared" si="47"/>
        <v/>
      </c>
      <c r="AE103" s="103" t="str">
        <f t="shared" si="48"/>
        <v/>
      </c>
      <c r="AF103" s="103" t="str">
        <f t="shared" si="49"/>
        <v/>
      </c>
      <c r="AG103" s="289" t="str">
        <f t="shared" si="50"/>
        <v/>
      </c>
      <c r="BB103" s="226" t="str">
        <f t="shared" si="31"/>
        <v/>
      </c>
      <c r="BC103" s="226" t="str">
        <f t="shared" si="32"/>
        <v/>
      </c>
      <c r="BD103" s="226" t="str">
        <f t="shared" si="33"/>
        <v/>
      </c>
      <c r="BE103" s="226" t="str">
        <f t="shared" si="34"/>
        <v/>
      </c>
      <c r="BF103" s="226" t="str">
        <f t="shared" si="35"/>
        <v/>
      </c>
    </row>
    <row r="104" spans="1:58">
      <c r="A104" s="140"/>
      <c r="B104" s="140"/>
      <c r="C104" s="140"/>
      <c r="D104" s="140"/>
      <c r="E104" s="140"/>
      <c r="G104" s="103">
        <f t="shared" si="1"/>
        <v>0</v>
      </c>
      <c r="H104" s="103">
        <f t="shared" si="2"/>
        <v>0</v>
      </c>
      <c r="I104" s="103">
        <f t="shared" si="3"/>
        <v>0</v>
      </c>
      <c r="J104" s="103">
        <f t="shared" si="4"/>
        <v>0</v>
      </c>
      <c r="K104" s="103">
        <f t="shared" si="5"/>
        <v>0</v>
      </c>
      <c r="M104" s="103" t="str">
        <f t="shared" si="36"/>
        <v/>
      </c>
      <c r="N104" s="103" t="str">
        <f t="shared" si="37"/>
        <v/>
      </c>
      <c r="O104" s="103" t="str">
        <f t="shared" si="38"/>
        <v/>
      </c>
      <c r="P104" s="103" t="str">
        <f t="shared" si="39"/>
        <v/>
      </c>
      <c r="Q104" s="289" t="str">
        <f t="shared" si="40"/>
        <v/>
      </c>
      <c r="V104" s="289"/>
      <c r="X104" s="103" t="str">
        <f t="shared" si="41"/>
        <v/>
      </c>
      <c r="Y104" s="103" t="str">
        <f t="shared" si="42"/>
        <v/>
      </c>
      <c r="Z104" s="103" t="str">
        <f t="shared" si="43"/>
        <v/>
      </c>
      <c r="AA104" s="103" t="str">
        <f t="shared" si="44"/>
        <v/>
      </c>
      <c r="AB104" s="103" t="str">
        <f t="shared" si="45"/>
        <v/>
      </c>
      <c r="AC104" s="103" t="str">
        <f t="shared" si="46"/>
        <v/>
      </c>
      <c r="AD104" s="103" t="str">
        <f t="shared" si="47"/>
        <v/>
      </c>
      <c r="AE104" s="103" t="str">
        <f t="shared" si="48"/>
        <v/>
      </c>
      <c r="AF104" s="103" t="str">
        <f t="shared" si="49"/>
        <v/>
      </c>
      <c r="AG104" s="289" t="str">
        <f t="shared" si="50"/>
        <v/>
      </c>
      <c r="BB104" s="226" t="str">
        <f t="shared" si="31"/>
        <v/>
      </c>
      <c r="BC104" s="226" t="str">
        <f t="shared" si="32"/>
        <v/>
      </c>
      <c r="BD104" s="226" t="str">
        <f t="shared" si="33"/>
        <v/>
      </c>
      <c r="BE104" s="226" t="str">
        <f t="shared" si="34"/>
        <v/>
      </c>
      <c r="BF104" s="226" t="str">
        <f t="shared" si="35"/>
        <v/>
      </c>
    </row>
    <row r="105" spans="1:58">
      <c r="A105" s="140"/>
      <c r="B105" s="140"/>
      <c r="C105" s="140"/>
      <c r="D105" s="140"/>
      <c r="E105" s="140"/>
      <c r="G105" s="103">
        <f t="shared" si="1"/>
        <v>0</v>
      </c>
      <c r="H105" s="103">
        <f t="shared" si="2"/>
        <v>0</v>
      </c>
      <c r="I105" s="103">
        <f t="shared" si="3"/>
        <v>0</v>
      </c>
      <c r="J105" s="103">
        <f t="shared" si="4"/>
        <v>0</v>
      </c>
      <c r="K105" s="103">
        <f t="shared" si="5"/>
        <v>0</v>
      </c>
      <c r="M105" s="103" t="str">
        <f t="shared" si="36"/>
        <v/>
      </c>
      <c r="N105" s="103" t="str">
        <f t="shared" si="37"/>
        <v/>
      </c>
      <c r="O105" s="103" t="str">
        <f t="shared" si="38"/>
        <v/>
      </c>
      <c r="P105" s="103" t="str">
        <f t="shared" si="39"/>
        <v/>
      </c>
      <c r="Q105" s="289" t="str">
        <f t="shared" si="40"/>
        <v/>
      </c>
      <c r="V105" s="289"/>
      <c r="X105" s="103" t="str">
        <f t="shared" si="41"/>
        <v/>
      </c>
      <c r="Y105" s="103" t="str">
        <f t="shared" si="42"/>
        <v/>
      </c>
      <c r="Z105" s="103" t="str">
        <f t="shared" si="43"/>
        <v/>
      </c>
      <c r="AA105" s="103" t="str">
        <f t="shared" si="44"/>
        <v/>
      </c>
      <c r="AB105" s="103" t="str">
        <f t="shared" si="45"/>
        <v/>
      </c>
      <c r="AC105" s="103" t="str">
        <f t="shared" si="46"/>
        <v/>
      </c>
      <c r="AD105" s="103" t="str">
        <f t="shared" si="47"/>
        <v/>
      </c>
      <c r="AE105" s="103" t="str">
        <f t="shared" si="48"/>
        <v/>
      </c>
      <c r="AF105" s="103" t="str">
        <f t="shared" si="49"/>
        <v/>
      </c>
      <c r="AG105" s="289" t="str">
        <f t="shared" si="50"/>
        <v/>
      </c>
      <c r="BB105" s="226" t="str">
        <f t="shared" si="31"/>
        <v/>
      </c>
      <c r="BC105" s="226" t="str">
        <f t="shared" si="32"/>
        <v/>
      </c>
      <c r="BD105" s="226" t="str">
        <f t="shared" si="33"/>
        <v/>
      </c>
      <c r="BE105" s="226" t="str">
        <f t="shared" si="34"/>
        <v/>
      </c>
      <c r="BF105" s="226" t="str">
        <f t="shared" si="35"/>
        <v/>
      </c>
    </row>
    <row r="106" spans="1:58">
      <c r="A106" s="140"/>
      <c r="B106" s="140"/>
      <c r="C106" s="140"/>
      <c r="D106" s="140"/>
      <c r="E106" s="140"/>
      <c r="G106" s="103">
        <f t="shared" si="1"/>
        <v>0</v>
      </c>
      <c r="H106" s="103">
        <f t="shared" si="2"/>
        <v>0</v>
      </c>
      <c r="I106" s="103">
        <f t="shared" si="3"/>
        <v>0</v>
      </c>
      <c r="J106" s="103">
        <f t="shared" si="4"/>
        <v>0</v>
      </c>
      <c r="K106" s="103">
        <f t="shared" si="5"/>
        <v>0</v>
      </c>
      <c r="M106" s="103" t="str">
        <f t="shared" si="36"/>
        <v/>
      </c>
      <c r="N106" s="103" t="str">
        <f t="shared" si="37"/>
        <v/>
      </c>
      <c r="O106" s="103" t="str">
        <f t="shared" si="38"/>
        <v/>
      </c>
      <c r="P106" s="103" t="str">
        <f t="shared" si="39"/>
        <v/>
      </c>
      <c r="Q106" s="289" t="str">
        <f t="shared" si="40"/>
        <v/>
      </c>
      <c r="V106" s="289"/>
      <c r="X106" s="103" t="str">
        <f t="shared" si="41"/>
        <v/>
      </c>
      <c r="Y106" s="103" t="str">
        <f t="shared" si="42"/>
        <v/>
      </c>
      <c r="Z106" s="103" t="str">
        <f t="shared" si="43"/>
        <v/>
      </c>
      <c r="AA106" s="103" t="str">
        <f t="shared" si="44"/>
        <v/>
      </c>
      <c r="AB106" s="103" t="str">
        <f t="shared" si="45"/>
        <v/>
      </c>
      <c r="AC106" s="103" t="str">
        <f t="shared" si="46"/>
        <v/>
      </c>
      <c r="AD106" s="103" t="str">
        <f t="shared" si="47"/>
        <v/>
      </c>
      <c r="AE106" s="103" t="str">
        <f t="shared" si="48"/>
        <v/>
      </c>
      <c r="AF106" s="103" t="str">
        <f t="shared" si="49"/>
        <v/>
      </c>
      <c r="AG106" s="289" t="str">
        <f t="shared" si="50"/>
        <v/>
      </c>
      <c r="BB106" s="226" t="str">
        <f t="shared" si="31"/>
        <v/>
      </c>
      <c r="BC106" s="226" t="str">
        <f t="shared" si="32"/>
        <v/>
      </c>
      <c r="BD106" s="226" t="str">
        <f t="shared" si="33"/>
        <v/>
      </c>
      <c r="BE106" s="226" t="str">
        <f t="shared" si="34"/>
        <v/>
      </c>
      <c r="BF106" s="226" t="str">
        <f t="shared" si="35"/>
        <v/>
      </c>
    </row>
    <row r="107" spans="1:58">
      <c r="A107" s="140"/>
      <c r="B107" s="140"/>
      <c r="C107" s="140"/>
      <c r="D107" s="140"/>
      <c r="E107" s="140"/>
      <c r="G107" s="103">
        <f t="shared" si="1"/>
        <v>0</v>
      </c>
      <c r="H107" s="103">
        <f t="shared" si="2"/>
        <v>0</v>
      </c>
      <c r="I107" s="103">
        <f t="shared" si="3"/>
        <v>0</v>
      </c>
      <c r="J107" s="103">
        <f t="shared" si="4"/>
        <v>0</v>
      </c>
      <c r="K107" s="103">
        <f t="shared" si="5"/>
        <v>0</v>
      </c>
      <c r="M107" s="103" t="str">
        <f t="shared" si="36"/>
        <v/>
      </c>
      <c r="N107" s="103" t="str">
        <f t="shared" si="37"/>
        <v/>
      </c>
      <c r="O107" s="103" t="str">
        <f t="shared" si="38"/>
        <v/>
      </c>
      <c r="P107" s="103" t="str">
        <f t="shared" si="39"/>
        <v/>
      </c>
      <c r="Q107" s="289" t="str">
        <f t="shared" si="40"/>
        <v/>
      </c>
      <c r="V107" s="289"/>
      <c r="X107" s="103" t="str">
        <f t="shared" si="41"/>
        <v/>
      </c>
      <c r="Y107" s="103" t="str">
        <f t="shared" si="42"/>
        <v/>
      </c>
      <c r="Z107" s="103" t="str">
        <f t="shared" si="43"/>
        <v/>
      </c>
      <c r="AA107" s="103" t="str">
        <f t="shared" si="44"/>
        <v/>
      </c>
      <c r="AB107" s="103" t="str">
        <f t="shared" si="45"/>
        <v/>
      </c>
      <c r="AC107" s="103" t="str">
        <f t="shared" si="46"/>
        <v/>
      </c>
      <c r="AD107" s="103" t="str">
        <f t="shared" si="47"/>
        <v/>
      </c>
      <c r="AE107" s="103" t="str">
        <f t="shared" si="48"/>
        <v/>
      </c>
      <c r="AF107" s="103" t="str">
        <f t="shared" si="49"/>
        <v/>
      </c>
      <c r="AG107" s="289" t="str">
        <f t="shared" si="50"/>
        <v/>
      </c>
      <c r="BB107" s="226" t="str">
        <f t="shared" si="31"/>
        <v/>
      </c>
      <c r="BC107" s="226" t="str">
        <f t="shared" si="32"/>
        <v/>
      </c>
      <c r="BD107" s="226" t="str">
        <f t="shared" si="33"/>
        <v/>
      </c>
      <c r="BE107" s="226" t="str">
        <f t="shared" si="34"/>
        <v/>
      </c>
      <c r="BF107" s="226" t="str">
        <f t="shared" si="35"/>
        <v/>
      </c>
    </row>
    <row r="108" spans="1:58">
      <c r="A108" s="140"/>
      <c r="B108" s="140"/>
      <c r="C108" s="140"/>
      <c r="D108" s="140"/>
      <c r="E108" s="140"/>
      <c r="G108" s="103">
        <f t="shared" si="1"/>
        <v>0</v>
      </c>
      <c r="H108" s="103">
        <f t="shared" si="2"/>
        <v>0</v>
      </c>
      <c r="I108" s="103">
        <f t="shared" si="3"/>
        <v>0</v>
      </c>
      <c r="J108" s="103">
        <f t="shared" si="4"/>
        <v>0</v>
      </c>
      <c r="K108" s="103">
        <f t="shared" si="5"/>
        <v>0</v>
      </c>
      <c r="M108" s="103" t="str">
        <f t="shared" si="36"/>
        <v/>
      </c>
      <c r="N108" s="103" t="str">
        <f t="shared" si="37"/>
        <v/>
      </c>
      <c r="O108" s="103" t="str">
        <f t="shared" si="38"/>
        <v/>
      </c>
      <c r="P108" s="103" t="str">
        <f t="shared" si="39"/>
        <v/>
      </c>
      <c r="Q108" s="289" t="str">
        <f t="shared" si="40"/>
        <v/>
      </c>
      <c r="V108" s="289"/>
      <c r="X108" s="103" t="str">
        <f t="shared" si="41"/>
        <v/>
      </c>
      <c r="Y108" s="103" t="str">
        <f t="shared" si="42"/>
        <v/>
      </c>
      <c r="Z108" s="103" t="str">
        <f t="shared" si="43"/>
        <v/>
      </c>
      <c r="AA108" s="103" t="str">
        <f t="shared" si="44"/>
        <v/>
      </c>
      <c r="AB108" s="103" t="str">
        <f t="shared" si="45"/>
        <v/>
      </c>
      <c r="AC108" s="103" t="str">
        <f t="shared" si="46"/>
        <v/>
      </c>
      <c r="AD108" s="103" t="str">
        <f t="shared" si="47"/>
        <v/>
      </c>
      <c r="AE108" s="103" t="str">
        <f t="shared" si="48"/>
        <v/>
      </c>
      <c r="AF108" s="103" t="str">
        <f t="shared" si="49"/>
        <v/>
      </c>
      <c r="AG108" s="289" t="str">
        <f t="shared" si="50"/>
        <v/>
      </c>
      <c r="BB108" s="226" t="str">
        <f t="shared" si="31"/>
        <v/>
      </c>
      <c r="BC108" s="226" t="str">
        <f t="shared" si="32"/>
        <v/>
      </c>
      <c r="BD108" s="226" t="str">
        <f t="shared" si="33"/>
        <v/>
      </c>
      <c r="BE108" s="226" t="str">
        <f t="shared" si="34"/>
        <v/>
      </c>
      <c r="BF108" s="226" t="str">
        <f t="shared" si="35"/>
        <v/>
      </c>
    </row>
    <row r="109" spans="1:58">
      <c r="A109" s="140"/>
      <c r="B109" s="140"/>
      <c r="C109" s="140"/>
      <c r="D109" s="140"/>
      <c r="E109" s="140"/>
      <c r="G109" s="103">
        <f t="shared" si="1"/>
        <v>0</v>
      </c>
      <c r="H109" s="103">
        <f t="shared" si="2"/>
        <v>0</v>
      </c>
      <c r="I109" s="103">
        <f t="shared" si="3"/>
        <v>0</v>
      </c>
      <c r="J109" s="103">
        <f t="shared" si="4"/>
        <v>0</v>
      </c>
      <c r="K109" s="103">
        <f t="shared" si="5"/>
        <v>0</v>
      </c>
      <c r="M109" s="103" t="str">
        <f t="shared" si="36"/>
        <v/>
      </c>
      <c r="N109" s="103" t="str">
        <f t="shared" si="37"/>
        <v/>
      </c>
      <c r="O109" s="103" t="str">
        <f t="shared" si="38"/>
        <v/>
      </c>
      <c r="P109" s="103" t="str">
        <f t="shared" si="39"/>
        <v/>
      </c>
      <c r="Q109" s="289" t="str">
        <f t="shared" si="40"/>
        <v/>
      </c>
      <c r="V109" s="289"/>
      <c r="X109" s="103" t="str">
        <f t="shared" si="41"/>
        <v/>
      </c>
      <c r="Y109" s="103" t="str">
        <f t="shared" si="42"/>
        <v/>
      </c>
      <c r="Z109" s="103" t="str">
        <f t="shared" si="43"/>
        <v/>
      </c>
      <c r="AA109" s="103" t="str">
        <f t="shared" si="44"/>
        <v/>
      </c>
      <c r="AB109" s="103" t="str">
        <f t="shared" si="45"/>
        <v/>
      </c>
      <c r="AC109" s="103" t="str">
        <f t="shared" si="46"/>
        <v/>
      </c>
      <c r="AD109" s="103" t="str">
        <f t="shared" si="47"/>
        <v/>
      </c>
      <c r="AE109" s="103" t="str">
        <f t="shared" si="48"/>
        <v/>
      </c>
      <c r="AF109" s="103" t="str">
        <f t="shared" si="49"/>
        <v/>
      </c>
      <c r="AG109" s="289" t="str">
        <f t="shared" si="50"/>
        <v/>
      </c>
      <c r="BB109" s="226" t="str">
        <f t="shared" si="31"/>
        <v/>
      </c>
      <c r="BC109" s="226" t="str">
        <f t="shared" si="32"/>
        <v/>
      </c>
      <c r="BD109" s="226" t="str">
        <f t="shared" si="33"/>
        <v/>
      </c>
      <c r="BE109" s="226" t="str">
        <f t="shared" si="34"/>
        <v/>
      </c>
      <c r="BF109" s="226" t="str">
        <f t="shared" si="35"/>
        <v/>
      </c>
    </row>
    <row r="110" spans="1:58">
      <c r="A110" s="140"/>
      <c r="B110" s="140"/>
      <c r="C110" s="140"/>
      <c r="D110" s="140"/>
      <c r="E110" s="140"/>
      <c r="G110" s="103">
        <f t="shared" si="1"/>
        <v>0</v>
      </c>
      <c r="H110" s="103">
        <f t="shared" si="2"/>
        <v>0</v>
      </c>
      <c r="I110" s="103">
        <f t="shared" si="3"/>
        <v>0</v>
      </c>
      <c r="J110" s="103">
        <f t="shared" si="4"/>
        <v>0</v>
      </c>
      <c r="K110" s="103">
        <f t="shared" si="5"/>
        <v>0</v>
      </c>
      <c r="M110" s="103" t="str">
        <f t="shared" si="36"/>
        <v/>
      </c>
      <c r="N110" s="103" t="str">
        <f t="shared" si="37"/>
        <v/>
      </c>
      <c r="O110" s="103" t="str">
        <f t="shared" si="38"/>
        <v/>
      </c>
      <c r="P110" s="103" t="str">
        <f t="shared" si="39"/>
        <v/>
      </c>
      <c r="Q110" s="289" t="str">
        <f t="shared" si="40"/>
        <v/>
      </c>
      <c r="V110" s="289"/>
      <c r="X110" s="103" t="str">
        <f t="shared" si="41"/>
        <v/>
      </c>
      <c r="Y110" s="103" t="str">
        <f t="shared" si="42"/>
        <v/>
      </c>
      <c r="Z110" s="103" t="str">
        <f t="shared" si="43"/>
        <v/>
      </c>
      <c r="AA110" s="103" t="str">
        <f t="shared" si="44"/>
        <v/>
      </c>
      <c r="AB110" s="103" t="str">
        <f t="shared" si="45"/>
        <v/>
      </c>
      <c r="AC110" s="103" t="str">
        <f t="shared" si="46"/>
        <v/>
      </c>
      <c r="AD110" s="103" t="str">
        <f t="shared" si="47"/>
        <v/>
      </c>
      <c r="AE110" s="103" t="str">
        <f t="shared" si="48"/>
        <v/>
      </c>
      <c r="AF110" s="103" t="str">
        <f t="shared" si="49"/>
        <v/>
      </c>
      <c r="AG110" s="289" t="str">
        <f t="shared" si="50"/>
        <v/>
      </c>
      <c r="BB110" s="226" t="str">
        <f t="shared" si="31"/>
        <v/>
      </c>
      <c r="BC110" s="226" t="str">
        <f t="shared" si="32"/>
        <v/>
      </c>
      <c r="BD110" s="226" t="str">
        <f t="shared" si="33"/>
        <v/>
      </c>
      <c r="BE110" s="226" t="str">
        <f t="shared" si="34"/>
        <v/>
      </c>
      <c r="BF110" s="226" t="str">
        <f t="shared" si="35"/>
        <v/>
      </c>
    </row>
    <row r="111" spans="1:58">
      <c r="A111" s="140"/>
      <c r="B111" s="140"/>
      <c r="C111" s="140"/>
      <c r="D111" s="140"/>
      <c r="E111" s="140"/>
      <c r="G111" s="103">
        <f t="shared" si="1"/>
        <v>0</v>
      </c>
      <c r="H111" s="103">
        <f t="shared" si="2"/>
        <v>0</v>
      </c>
      <c r="I111" s="103">
        <f t="shared" si="3"/>
        <v>0</v>
      </c>
      <c r="J111" s="103">
        <f t="shared" si="4"/>
        <v>0</v>
      </c>
      <c r="K111" s="103">
        <f t="shared" si="5"/>
        <v>0</v>
      </c>
      <c r="M111" s="103" t="str">
        <f t="shared" si="36"/>
        <v/>
      </c>
      <c r="N111" s="103" t="str">
        <f t="shared" si="37"/>
        <v/>
      </c>
      <c r="O111" s="103" t="str">
        <f t="shared" si="38"/>
        <v/>
      </c>
      <c r="P111" s="103" t="str">
        <f t="shared" si="39"/>
        <v/>
      </c>
      <c r="Q111" s="289" t="str">
        <f t="shared" si="40"/>
        <v/>
      </c>
      <c r="V111" s="289"/>
      <c r="X111" s="103" t="str">
        <f t="shared" si="41"/>
        <v/>
      </c>
      <c r="Y111" s="103" t="str">
        <f t="shared" si="42"/>
        <v/>
      </c>
      <c r="Z111" s="103" t="str">
        <f t="shared" si="43"/>
        <v/>
      </c>
      <c r="AA111" s="103" t="str">
        <f t="shared" si="44"/>
        <v/>
      </c>
      <c r="AB111" s="103" t="str">
        <f t="shared" si="45"/>
        <v/>
      </c>
      <c r="AC111" s="103" t="str">
        <f t="shared" si="46"/>
        <v/>
      </c>
      <c r="AD111" s="103" t="str">
        <f t="shared" si="47"/>
        <v/>
      </c>
      <c r="AE111" s="103" t="str">
        <f t="shared" si="48"/>
        <v/>
      </c>
      <c r="AF111" s="103" t="str">
        <f t="shared" si="49"/>
        <v/>
      </c>
      <c r="AG111" s="289" t="str">
        <f t="shared" si="50"/>
        <v/>
      </c>
      <c r="BB111" s="226" t="str">
        <f t="shared" si="31"/>
        <v/>
      </c>
      <c r="BC111" s="226" t="str">
        <f t="shared" si="32"/>
        <v/>
      </c>
      <c r="BD111" s="226" t="str">
        <f t="shared" si="33"/>
        <v/>
      </c>
      <c r="BE111" s="226" t="str">
        <f t="shared" si="34"/>
        <v/>
      </c>
      <c r="BF111" s="226" t="str">
        <f t="shared" si="35"/>
        <v/>
      </c>
    </row>
    <row r="112" spans="1:58">
      <c r="A112" s="140"/>
      <c r="B112" s="140"/>
      <c r="C112" s="140"/>
      <c r="D112" s="140"/>
      <c r="E112" s="140"/>
      <c r="G112" s="103">
        <f t="shared" si="1"/>
        <v>0</v>
      </c>
      <c r="H112" s="103">
        <f t="shared" si="2"/>
        <v>0</v>
      </c>
      <c r="I112" s="103">
        <f t="shared" si="3"/>
        <v>0</v>
      </c>
      <c r="J112" s="103">
        <f t="shared" si="4"/>
        <v>0</v>
      </c>
      <c r="K112" s="103">
        <f t="shared" si="5"/>
        <v>0</v>
      </c>
      <c r="M112" s="103" t="str">
        <f t="shared" si="36"/>
        <v/>
      </c>
      <c r="N112" s="103" t="str">
        <f t="shared" si="37"/>
        <v/>
      </c>
      <c r="O112" s="103" t="str">
        <f t="shared" si="38"/>
        <v/>
      </c>
      <c r="P112" s="103" t="str">
        <f t="shared" si="39"/>
        <v/>
      </c>
      <c r="Q112" s="289" t="str">
        <f t="shared" si="40"/>
        <v/>
      </c>
      <c r="V112" s="289"/>
      <c r="X112" s="103" t="str">
        <f t="shared" si="41"/>
        <v/>
      </c>
      <c r="Y112" s="103" t="str">
        <f t="shared" si="42"/>
        <v/>
      </c>
      <c r="Z112" s="103" t="str">
        <f t="shared" si="43"/>
        <v/>
      </c>
      <c r="AA112" s="103" t="str">
        <f t="shared" si="44"/>
        <v/>
      </c>
      <c r="AB112" s="103" t="str">
        <f t="shared" si="45"/>
        <v/>
      </c>
      <c r="AC112" s="103" t="str">
        <f t="shared" si="46"/>
        <v/>
      </c>
      <c r="AD112" s="103" t="str">
        <f t="shared" si="47"/>
        <v/>
      </c>
      <c r="AE112" s="103" t="str">
        <f t="shared" si="48"/>
        <v/>
      </c>
      <c r="AF112" s="103" t="str">
        <f t="shared" si="49"/>
        <v/>
      </c>
      <c r="AG112" s="289" t="str">
        <f t="shared" si="50"/>
        <v/>
      </c>
      <c r="BB112" s="226" t="str">
        <f t="shared" si="31"/>
        <v/>
      </c>
      <c r="BC112" s="226" t="str">
        <f t="shared" si="32"/>
        <v/>
      </c>
      <c r="BD112" s="226" t="str">
        <f t="shared" si="33"/>
        <v/>
      </c>
      <c r="BE112" s="226" t="str">
        <f t="shared" si="34"/>
        <v/>
      </c>
      <c r="BF112" s="226" t="str">
        <f t="shared" si="35"/>
        <v/>
      </c>
    </row>
    <row r="113" spans="1:58">
      <c r="A113" s="140"/>
      <c r="B113" s="140"/>
      <c r="C113" s="140"/>
      <c r="D113" s="140"/>
      <c r="E113" s="140"/>
      <c r="G113" s="103">
        <f t="shared" si="1"/>
        <v>0</v>
      </c>
      <c r="H113" s="103">
        <f t="shared" si="2"/>
        <v>0</v>
      </c>
      <c r="I113" s="103">
        <f t="shared" si="3"/>
        <v>0</v>
      </c>
      <c r="J113" s="103">
        <f t="shared" si="4"/>
        <v>0</v>
      </c>
      <c r="K113" s="103">
        <f t="shared" si="5"/>
        <v>0</v>
      </c>
      <c r="M113" s="103" t="str">
        <f t="shared" si="36"/>
        <v/>
      </c>
      <c r="N113" s="103" t="str">
        <f t="shared" si="37"/>
        <v/>
      </c>
      <c r="O113" s="103" t="str">
        <f t="shared" si="38"/>
        <v/>
      </c>
      <c r="P113" s="103" t="str">
        <f t="shared" si="39"/>
        <v/>
      </c>
      <c r="Q113" s="289" t="str">
        <f t="shared" si="40"/>
        <v/>
      </c>
      <c r="V113" s="289"/>
      <c r="X113" s="103" t="str">
        <f t="shared" si="41"/>
        <v/>
      </c>
      <c r="Y113" s="103" t="str">
        <f t="shared" si="42"/>
        <v/>
      </c>
      <c r="Z113" s="103" t="str">
        <f t="shared" si="43"/>
        <v/>
      </c>
      <c r="AA113" s="103" t="str">
        <f t="shared" si="44"/>
        <v/>
      </c>
      <c r="AB113" s="103" t="str">
        <f t="shared" si="45"/>
        <v/>
      </c>
      <c r="AC113" s="103" t="str">
        <f t="shared" si="46"/>
        <v/>
      </c>
      <c r="AD113" s="103" t="str">
        <f t="shared" si="47"/>
        <v/>
      </c>
      <c r="AE113" s="103" t="str">
        <f t="shared" si="48"/>
        <v/>
      </c>
      <c r="AF113" s="103" t="str">
        <f t="shared" si="49"/>
        <v/>
      </c>
      <c r="AG113" s="289" t="str">
        <f t="shared" si="50"/>
        <v/>
      </c>
      <c r="BB113" s="226" t="str">
        <f t="shared" si="31"/>
        <v/>
      </c>
      <c r="BC113" s="226" t="str">
        <f t="shared" si="32"/>
        <v/>
      </c>
      <c r="BD113" s="226" t="str">
        <f t="shared" si="33"/>
        <v/>
      </c>
      <c r="BE113" s="226" t="str">
        <f t="shared" si="34"/>
        <v/>
      </c>
      <c r="BF113" s="226" t="str">
        <f t="shared" si="35"/>
        <v/>
      </c>
    </row>
    <row r="114" spans="1:58">
      <c r="A114" s="140"/>
      <c r="B114" s="140"/>
      <c r="C114" s="140"/>
      <c r="D114" s="140"/>
      <c r="E114" s="140"/>
      <c r="G114" s="103">
        <f t="shared" si="1"/>
        <v>0</v>
      </c>
      <c r="H114" s="103">
        <f t="shared" si="2"/>
        <v>0</v>
      </c>
      <c r="I114" s="103">
        <f t="shared" si="3"/>
        <v>0</v>
      </c>
      <c r="J114" s="103">
        <f t="shared" si="4"/>
        <v>0</v>
      </c>
      <c r="K114" s="103">
        <f t="shared" si="5"/>
        <v>0</v>
      </c>
      <c r="M114" s="103" t="str">
        <f t="shared" si="36"/>
        <v/>
      </c>
      <c r="N114" s="103" t="str">
        <f t="shared" si="37"/>
        <v/>
      </c>
      <c r="O114" s="103" t="str">
        <f t="shared" si="38"/>
        <v/>
      </c>
      <c r="P114" s="103" t="str">
        <f t="shared" si="39"/>
        <v/>
      </c>
      <c r="Q114" s="289" t="str">
        <f t="shared" si="40"/>
        <v/>
      </c>
      <c r="V114" s="289"/>
      <c r="X114" s="103" t="str">
        <f t="shared" si="41"/>
        <v/>
      </c>
      <c r="Y114" s="103" t="str">
        <f t="shared" si="42"/>
        <v/>
      </c>
      <c r="Z114" s="103" t="str">
        <f t="shared" si="43"/>
        <v/>
      </c>
      <c r="AA114" s="103" t="str">
        <f t="shared" si="44"/>
        <v/>
      </c>
      <c r="AB114" s="103" t="str">
        <f t="shared" si="45"/>
        <v/>
      </c>
      <c r="AC114" s="103" t="str">
        <f t="shared" si="46"/>
        <v/>
      </c>
      <c r="AD114" s="103" t="str">
        <f t="shared" si="47"/>
        <v/>
      </c>
      <c r="AE114" s="103" t="str">
        <f t="shared" si="48"/>
        <v/>
      </c>
      <c r="AF114" s="103" t="str">
        <f t="shared" si="49"/>
        <v/>
      </c>
      <c r="AG114" s="289" t="str">
        <f t="shared" si="50"/>
        <v/>
      </c>
      <c r="BB114" s="226" t="str">
        <f t="shared" si="31"/>
        <v/>
      </c>
      <c r="BC114" s="226" t="str">
        <f t="shared" si="32"/>
        <v/>
      </c>
      <c r="BD114" s="226" t="str">
        <f t="shared" si="33"/>
        <v/>
      </c>
      <c r="BE114" s="226" t="str">
        <f t="shared" si="34"/>
        <v/>
      </c>
      <c r="BF114" s="226" t="str">
        <f t="shared" si="35"/>
        <v/>
      </c>
    </row>
    <row r="115" spans="1:58">
      <c r="A115" s="140"/>
      <c r="B115" s="140"/>
      <c r="C115" s="140"/>
      <c r="D115" s="140"/>
      <c r="E115" s="140"/>
      <c r="G115" s="103">
        <f t="shared" si="1"/>
        <v>0</v>
      </c>
      <c r="H115" s="103">
        <f t="shared" si="2"/>
        <v>0</v>
      </c>
      <c r="I115" s="103">
        <f t="shared" si="3"/>
        <v>0</v>
      </c>
      <c r="J115" s="103">
        <f t="shared" si="4"/>
        <v>0</v>
      </c>
      <c r="K115" s="103">
        <f t="shared" si="5"/>
        <v>0</v>
      </c>
      <c r="M115" s="103" t="str">
        <f t="shared" si="36"/>
        <v/>
      </c>
      <c r="N115" s="103" t="str">
        <f t="shared" si="37"/>
        <v/>
      </c>
      <c r="O115" s="103" t="str">
        <f t="shared" si="38"/>
        <v/>
      </c>
      <c r="P115" s="103" t="str">
        <f t="shared" si="39"/>
        <v/>
      </c>
      <c r="Q115" s="289" t="str">
        <f t="shared" si="40"/>
        <v/>
      </c>
      <c r="V115" s="289"/>
      <c r="X115" s="103" t="str">
        <f t="shared" si="41"/>
        <v/>
      </c>
      <c r="Y115" s="103" t="str">
        <f t="shared" si="42"/>
        <v/>
      </c>
      <c r="Z115" s="103" t="str">
        <f t="shared" si="43"/>
        <v/>
      </c>
      <c r="AA115" s="103" t="str">
        <f t="shared" si="44"/>
        <v/>
      </c>
      <c r="AB115" s="103" t="str">
        <f t="shared" si="45"/>
        <v/>
      </c>
      <c r="AC115" s="103" t="str">
        <f t="shared" si="46"/>
        <v/>
      </c>
      <c r="AD115" s="103" t="str">
        <f t="shared" si="47"/>
        <v/>
      </c>
      <c r="AE115" s="103" t="str">
        <f t="shared" si="48"/>
        <v/>
      </c>
      <c r="AF115" s="103" t="str">
        <f t="shared" si="49"/>
        <v/>
      </c>
      <c r="AG115" s="289" t="str">
        <f t="shared" si="50"/>
        <v/>
      </c>
      <c r="BB115" s="226" t="str">
        <f t="shared" si="31"/>
        <v/>
      </c>
      <c r="BC115" s="226" t="str">
        <f t="shared" si="32"/>
        <v/>
      </c>
      <c r="BD115" s="226" t="str">
        <f t="shared" si="33"/>
        <v/>
      </c>
      <c r="BE115" s="226" t="str">
        <f t="shared" si="34"/>
        <v/>
      </c>
      <c r="BF115" s="226" t="str">
        <f t="shared" si="35"/>
        <v/>
      </c>
    </row>
    <row r="116" spans="1:58">
      <c r="A116" s="140"/>
      <c r="B116" s="140"/>
      <c r="C116" s="140"/>
      <c r="D116" s="140"/>
      <c r="E116" s="140"/>
      <c r="G116" s="103">
        <f t="shared" si="1"/>
        <v>0</v>
      </c>
      <c r="H116" s="103">
        <f t="shared" si="2"/>
        <v>0</v>
      </c>
      <c r="I116" s="103">
        <f t="shared" si="3"/>
        <v>0</v>
      </c>
      <c r="J116" s="103">
        <f t="shared" si="4"/>
        <v>0</v>
      </c>
      <c r="K116" s="103">
        <f t="shared" si="5"/>
        <v>0</v>
      </c>
      <c r="M116" s="103" t="str">
        <f t="shared" si="36"/>
        <v/>
      </c>
      <c r="N116" s="103" t="str">
        <f t="shared" si="37"/>
        <v/>
      </c>
      <c r="O116" s="103" t="str">
        <f t="shared" si="38"/>
        <v/>
      </c>
      <c r="P116" s="103" t="str">
        <f t="shared" si="39"/>
        <v/>
      </c>
      <c r="Q116" s="289" t="str">
        <f t="shared" si="40"/>
        <v/>
      </c>
      <c r="V116" s="289"/>
      <c r="X116" s="103" t="str">
        <f t="shared" si="41"/>
        <v/>
      </c>
      <c r="Y116" s="103" t="str">
        <f t="shared" si="42"/>
        <v/>
      </c>
      <c r="Z116" s="103" t="str">
        <f t="shared" si="43"/>
        <v/>
      </c>
      <c r="AA116" s="103" t="str">
        <f t="shared" si="44"/>
        <v/>
      </c>
      <c r="AB116" s="103" t="str">
        <f t="shared" si="45"/>
        <v/>
      </c>
      <c r="AC116" s="103" t="str">
        <f t="shared" si="46"/>
        <v/>
      </c>
      <c r="AD116" s="103" t="str">
        <f t="shared" si="47"/>
        <v/>
      </c>
      <c r="AE116" s="103" t="str">
        <f t="shared" si="48"/>
        <v/>
      </c>
      <c r="AF116" s="103" t="str">
        <f t="shared" si="49"/>
        <v/>
      </c>
      <c r="AG116" s="289" t="str">
        <f t="shared" si="50"/>
        <v/>
      </c>
      <c r="BB116" s="226" t="str">
        <f t="shared" si="31"/>
        <v/>
      </c>
      <c r="BC116" s="226" t="str">
        <f t="shared" si="32"/>
        <v/>
      </c>
      <c r="BD116" s="226" t="str">
        <f t="shared" si="33"/>
        <v/>
      </c>
      <c r="BE116" s="226" t="str">
        <f t="shared" si="34"/>
        <v/>
      </c>
      <c r="BF116" s="226" t="str">
        <f t="shared" si="35"/>
        <v/>
      </c>
    </row>
    <row r="117" spans="1:58">
      <c r="A117" s="140"/>
      <c r="B117" s="140"/>
      <c r="C117" s="140"/>
      <c r="D117" s="140"/>
      <c r="E117" s="140"/>
      <c r="G117" s="103">
        <f t="shared" si="1"/>
        <v>0</v>
      </c>
      <c r="H117" s="103">
        <f t="shared" si="2"/>
        <v>0</v>
      </c>
      <c r="I117" s="103">
        <f t="shared" si="3"/>
        <v>0</v>
      </c>
      <c r="J117" s="103">
        <f t="shared" si="4"/>
        <v>0</v>
      </c>
      <c r="K117" s="103">
        <f t="shared" si="5"/>
        <v>0</v>
      </c>
      <c r="M117" s="103" t="str">
        <f t="shared" si="36"/>
        <v/>
      </c>
      <c r="N117" s="103" t="str">
        <f t="shared" si="37"/>
        <v/>
      </c>
      <c r="O117" s="103" t="str">
        <f t="shared" si="38"/>
        <v/>
      </c>
      <c r="P117" s="103" t="str">
        <f t="shared" si="39"/>
        <v/>
      </c>
      <c r="Q117" s="289" t="str">
        <f t="shared" si="40"/>
        <v/>
      </c>
      <c r="V117" s="289"/>
      <c r="X117" s="103" t="str">
        <f t="shared" si="41"/>
        <v/>
      </c>
      <c r="Y117" s="103" t="str">
        <f t="shared" si="42"/>
        <v/>
      </c>
      <c r="Z117" s="103" t="str">
        <f t="shared" si="43"/>
        <v/>
      </c>
      <c r="AA117" s="103" t="str">
        <f t="shared" si="44"/>
        <v/>
      </c>
      <c r="AB117" s="103" t="str">
        <f t="shared" si="45"/>
        <v/>
      </c>
      <c r="AC117" s="103" t="str">
        <f t="shared" si="46"/>
        <v/>
      </c>
      <c r="AD117" s="103" t="str">
        <f t="shared" si="47"/>
        <v/>
      </c>
      <c r="AE117" s="103" t="str">
        <f t="shared" si="48"/>
        <v/>
      </c>
      <c r="AF117" s="103" t="str">
        <f t="shared" si="49"/>
        <v/>
      </c>
      <c r="AG117" s="289" t="str">
        <f t="shared" si="50"/>
        <v/>
      </c>
      <c r="BB117" s="226" t="str">
        <f t="shared" si="31"/>
        <v/>
      </c>
      <c r="BC117" s="226" t="str">
        <f t="shared" si="32"/>
        <v/>
      </c>
      <c r="BD117" s="226" t="str">
        <f t="shared" si="33"/>
        <v/>
      </c>
      <c r="BE117" s="226" t="str">
        <f t="shared" si="34"/>
        <v/>
      </c>
      <c r="BF117" s="226" t="str">
        <f t="shared" si="35"/>
        <v/>
      </c>
    </row>
    <row r="118" spans="1:58">
      <c r="A118" s="140"/>
      <c r="B118" s="140"/>
      <c r="C118" s="140"/>
      <c r="D118" s="140"/>
      <c r="E118" s="140"/>
      <c r="G118" s="103">
        <f t="shared" si="1"/>
        <v>0</v>
      </c>
      <c r="H118" s="103">
        <f t="shared" si="2"/>
        <v>0</v>
      </c>
      <c r="I118" s="103">
        <f t="shared" si="3"/>
        <v>0</v>
      </c>
      <c r="J118" s="103">
        <f t="shared" si="4"/>
        <v>0</v>
      </c>
      <c r="K118" s="103">
        <f t="shared" si="5"/>
        <v>0</v>
      </c>
      <c r="M118" s="103" t="str">
        <f t="shared" si="36"/>
        <v/>
      </c>
      <c r="N118" s="103" t="str">
        <f t="shared" si="37"/>
        <v/>
      </c>
      <c r="O118" s="103" t="str">
        <f t="shared" si="38"/>
        <v/>
      </c>
      <c r="P118" s="103" t="str">
        <f t="shared" si="39"/>
        <v/>
      </c>
      <c r="Q118" s="289" t="str">
        <f t="shared" si="40"/>
        <v/>
      </c>
      <c r="V118" s="289"/>
      <c r="X118" s="103" t="str">
        <f t="shared" si="41"/>
        <v/>
      </c>
      <c r="Y118" s="103" t="str">
        <f t="shared" si="42"/>
        <v/>
      </c>
      <c r="Z118" s="103" t="str">
        <f t="shared" si="43"/>
        <v/>
      </c>
      <c r="AA118" s="103" t="str">
        <f t="shared" si="44"/>
        <v/>
      </c>
      <c r="AB118" s="103" t="str">
        <f t="shared" si="45"/>
        <v/>
      </c>
      <c r="AC118" s="103" t="str">
        <f t="shared" si="46"/>
        <v/>
      </c>
      <c r="AD118" s="103" t="str">
        <f t="shared" si="47"/>
        <v/>
      </c>
      <c r="AE118" s="103" t="str">
        <f t="shared" si="48"/>
        <v/>
      </c>
      <c r="AF118" s="103" t="str">
        <f t="shared" si="49"/>
        <v/>
      </c>
      <c r="AG118" s="289" t="str">
        <f t="shared" si="50"/>
        <v/>
      </c>
      <c r="BB118" s="226" t="str">
        <f t="shared" si="31"/>
        <v/>
      </c>
      <c r="BC118" s="226" t="str">
        <f t="shared" si="32"/>
        <v/>
      </c>
      <c r="BD118" s="226" t="str">
        <f t="shared" si="33"/>
        <v/>
      </c>
      <c r="BE118" s="226" t="str">
        <f t="shared" si="34"/>
        <v/>
      </c>
      <c r="BF118" s="226" t="str">
        <f t="shared" si="35"/>
        <v/>
      </c>
    </row>
    <row r="119" spans="1:58">
      <c r="A119" s="140"/>
      <c r="B119" s="140"/>
      <c r="C119" s="140"/>
      <c r="D119" s="140"/>
      <c r="E119" s="140"/>
      <c r="G119" s="103">
        <f t="shared" ref="G119:G147" si="51">A119^2</f>
        <v>0</v>
      </c>
      <c r="H119" s="103">
        <f t="shared" ref="H119:H147" si="52">B119^2</f>
        <v>0</v>
      </c>
      <c r="I119" s="103">
        <f t="shared" ref="I119:I147" si="53">C119^2</f>
        <v>0</v>
      </c>
      <c r="J119" s="103">
        <f t="shared" ref="J119:J147" si="54">D119^2</f>
        <v>0</v>
      </c>
      <c r="K119" s="103">
        <f t="shared" ref="K119:K147" si="55">E119^2</f>
        <v>0</v>
      </c>
      <c r="M119" s="103" t="str">
        <f t="shared" si="36"/>
        <v/>
      </c>
      <c r="N119" s="103" t="str">
        <f t="shared" si="37"/>
        <v/>
      </c>
      <c r="O119" s="103" t="str">
        <f t="shared" si="38"/>
        <v/>
      </c>
      <c r="P119" s="103" t="str">
        <f t="shared" si="39"/>
        <v/>
      </c>
      <c r="Q119" s="289" t="str">
        <f t="shared" si="40"/>
        <v/>
      </c>
      <c r="V119" s="289"/>
      <c r="X119" s="103" t="str">
        <f t="shared" si="41"/>
        <v/>
      </c>
      <c r="Y119" s="103" t="str">
        <f t="shared" si="42"/>
        <v/>
      </c>
      <c r="Z119" s="103" t="str">
        <f t="shared" si="43"/>
        <v/>
      </c>
      <c r="AA119" s="103" t="str">
        <f t="shared" si="44"/>
        <v/>
      </c>
      <c r="AB119" s="103" t="str">
        <f t="shared" si="45"/>
        <v/>
      </c>
      <c r="AC119" s="103" t="str">
        <f t="shared" si="46"/>
        <v/>
      </c>
      <c r="AD119" s="103" t="str">
        <f t="shared" si="47"/>
        <v/>
      </c>
      <c r="AE119" s="103" t="str">
        <f t="shared" si="48"/>
        <v/>
      </c>
      <c r="AF119" s="103" t="str">
        <f t="shared" si="49"/>
        <v/>
      </c>
      <c r="AG119" s="289" t="str">
        <f t="shared" si="50"/>
        <v/>
      </c>
      <c r="BB119" s="226" t="str">
        <f t="shared" si="31"/>
        <v/>
      </c>
      <c r="BC119" s="226" t="str">
        <f t="shared" si="32"/>
        <v/>
      </c>
      <c r="BD119" s="226" t="str">
        <f t="shared" si="33"/>
        <v/>
      </c>
      <c r="BE119" s="226" t="str">
        <f t="shared" si="34"/>
        <v/>
      </c>
      <c r="BF119" s="226" t="str">
        <f t="shared" si="35"/>
        <v/>
      </c>
    </row>
    <row r="120" spans="1:58">
      <c r="A120" s="140"/>
      <c r="B120" s="140"/>
      <c r="C120" s="140"/>
      <c r="D120" s="140"/>
      <c r="E120" s="140"/>
      <c r="G120" s="103">
        <f t="shared" si="51"/>
        <v>0</v>
      </c>
      <c r="H120" s="103">
        <f t="shared" si="52"/>
        <v>0</v>
      </c>
      <c r="I120" s="103">
        <f t="shared" si="53"/>
        <v>0</v>
      </c>
      <c r="J120" s="103">
        <f t="shared" si="54"/>
        <v>0</v>
      </c>
      <c r="K120" s="103">
        <f t="shared" si="55"/>
        <v>0</v>
      </c>
      <c r="M120" s="103" t="str">
        <f t="shared" si="36"/>
        <v/>
      </c>
      <c r="N120" s="103" t="str">
        <f t="shared" si="37"/>
        <v/>
      </c>
      <c r="O120" s="103" t="str">
        <f t="shared" si="38"/>
        <v/>
      </c>
      <c r="P120" s="103" t="str">
        <f t="shared" si="39"/>
        <v/>
      </c>
      <c r="Q120" s="289" t="str">
        <f t="shared" si="40"/>
        <v/>
      </c>
      <c r="V120" s="289"/>
      <c r="X120" s="103" t="str">
        <f t="shared" si="41"/>
        <v/>
      </c>
      <c r="Y120" s="103" t="str">
        <f t="shared" si="42"/>
        <v/>
      </c>
      <c r="Z120" s="103" t="str">
        <f t="shared" si="43"/>
        <v/>
      </c>
      <c r="AA120" s="103" t="str">
        <f t="shared" si="44"/>
        <v/>
      </c>
      <c r="AB120" s="103" t="str">
        <f t="shared" si="45"/>
        <v/>
      </c>
      <c r="AC120" s="103" t="str">
        <f t="shared" si="46"/>
        <v/>
      </c>
      <c r="AD120" s="103" t="str">
        <f t="shared" si="47"/>
        <v/>
      </c>
      <c r="AE120" s="103" t="str">
        <f t="shared" si="48"/>
        <v/>
      </c>
      <c r="AF120" s="103" t="str">
        <f t="shared" si="49"/>
        <v/>
      </c>
      <c r="AG120" s="289" t="str">
        <f t="shared" si="50"/>
        <v/>
      </c>
      <c r="BB120" s="226" t="str">
        <f t="shared" si="31"/>
        <v/>
      </c>
      <c r="BC120" s="226" t="str">
        <f t="shared" si="32"/>
        <v/>
      </c>
      <c r="BD120" s="226" t="str">
        <f t="shared" si="33"/>
        <v/>
      </c>
      <c r="BE120" s="226" t="str">
        <f t="shared" si="34"/>
        <v/>
      </c>
      <c r="BF120" s="226" t="str">
        <f t="shared" si="35"/>
        <v/>
      </c>
    </row>
    <row r="121" spans="1:58">
      <c r="A121" s="140"/>
      <c r="B121" s="140"/>
      <c r="C121" s="140"/>
      <c r="D121" s="140"/>
      <c r="E121" s="140"/>
      <c r="G121" s="103">
        <f t="shared" si="51"/>
        <v>0</v>
      </c>
      <c r="H121" s="103">
        <f t="shared" si="52"/>
        <v>0</v>
      </c>
      <c r="I121" s="103">
        <f t="shared" si="53"/>
        <v>0</v>
      </c>
      <c r="J121" s="103">
        <f t="shared" si="54"/>
        <v>0</v>
      </c>
      <c r="K121" s="103">
        <f t="shared" si="55"/>
        <v>0</v>
      </c>
      <c r="M121" s="103" t="str">
        <f t="shared" si="36"/>
        <v/>
      </c>
      <c r="N121" s="103" t="str">
        <f t="shared" si="37"/>
        <v/>
      </c>
      <c r="O121" s="103" t="str">
        <f t="shared" si="38"/>
        <v/>
      </c>
      <c r="P121" s="103" t="str">
        <f t="shared" si="39"/>
        <v/>
      </c>
      <c r="Q121" s="289" t="str">
        <f t="shared" si="40"/>
        <v/>
      </c>
      <c r="V121" s="289"/>
      <c r="X121" s="103" t="str">
        <f t="shared" si="41"/>
        <v/>
      </c>
      <c r="Y121" s="103" t="str">
        <f t="shared" si="42"/>
        <v/>
      </c>
      <c r="Z121" s="103" t="str">
        <f t="shared" si="43"/>
        <v/>
      </c>
      <c r="AA121" s="103" t="str">
        <f t="shared" si="44"/>
        <v/>
      </c>
      <c r="AB121" s="103" t="str">
        <f t="shared" si="45"/>
        <v/>
      </c>
      <c r="AC121" s="103" t="str">
        <f t="shared" si="46"/>
        <v/>
      </c>
      <c r="AD121" s="103" t="str">
        <f t="shared" si="47"/>
        <v/>
      </c>
      <c r="AE121" s="103" t="str">
        <f t="shared" si="48"/>
        <v/>
      </c>
      <c r="AF121" s="103" t="str">
        <f t="shared" si="49"/>
        <v/>
      </c>
      <c r="AG121" s="289" t="str">
        <f t="shared" si="50"/>
        <v/>
      </c>
      <c r="BB121" s="226" t="str">
        <f t="shared" si="31"/>
        <v/>
      </c>
      <c r="BC121" s="226" t="str">
        <f t="shared" si="32"/>
        <v/>
      </c>
      <c r="BD121" s="226" t="str">
        <f t="shared" si="33"/>
        <v/>
      </c>
      <c r="BE121" s="226" t="str">
        <f t="shared" si="34"/>
        <v/>
      </c>
      <c r="BF121" s="226" t="str">
        <f t="shared" si="35"/>
        <v/>
      </c>
    </row>
    <row r="122" spans="1:58">
      <c r="A122" s="140"/>
      <c r="B122" s="140"/>
      <c r="C122" s="140"/>
      <c r="D122" s="140"/>
      <c r="E122" s="140"/>
      <c r="G122" s="103">
        <f t="shared" si="51"/>
        <v>0</v>
      </c>
      <c r="H122" s="103">
        <f t="shared" si="52"/>
        <v>0</v>
      </c>
      <c r="I122" s="103">
        <f t="shared" si="53"/>
        <v>0</v>
      </c>
      <c r="J122" s="103">
        <f t="shared" si="54"/>
        <v>0</v>
      </c>
      <c r="K122" s="103">
        <f t="shared" si="55"/>
        <v>0</v>
      </c>
      <c r="M122" s="103" t="str">
        <f t="shared" si="36"/>
        <v/>
      </c>
      <c r="N122" s="103" t="str">
        <f t="shared" si="37"/>
        <v/>
      </c>
      <c r="O122" s="103" t="str">
        <f t="shared" si="38"/>
        <v/>
      </c>
      <c r="P122" s="103" t="str">
        <f t="shared" si="39"/>
        <v/>
      </c>
      <c r="Q122" s="289" t="str">
        <f t="shared" si="40"/>
        <v/>
      </c>
      <c r="V122" s="289"/>
      <c r="X122" s="103" t="str">
        <f t="shared" si="41"/>
        <v/>
      </c>
      <c r="Y122" s="103" t="str">
        <f t="shared" si="42"/>
        <v/>
      </c>
      <c r="Z122" s="103" t="str">
        <f t="shared" si="43"/>
        <v/>
      </c>
      <c r="AA122" s="103" t="str">
        <f t="shared" si="44"/>
        <v/>
      </c>
      <c r="AB122" s="103" t="str">
        <f t="shared" si="45"/>
        <v/>
      </c>
      <c r="AC122" s="103" t="str">
        <f t="shared" si="46"/>
        <v/>
      </c>
      <c r="AD122" s="103" t="str">
        <f t="shared" si="47"/>
        <v/>
      </c>
      <c r="AE122" s="103" t="str">
        <f t="shared" si="48"/>
        <v/>
      </c>
      <c r="AF122" s="103" t="str">
        <f t="shared" si="49"/>
        <v/>
      </c>
      <c r="AG122" s="289" t="str">
        <f t="shared" si="50"/>
        <v/>
      </c>
      <c r="BB122" s="226" t="str">
        <f t="shared" si="31"/>
        <v/>
      </c>
      <c r="BC122" s="226" t="str">
        <f t="shared" si="32"/>
        <v/>
      </c>
      <c r="BD122" s="226" t="str">
        <f t="shared" si="33"/>
        <v/>
      </c>
      <c r="BE122" s="226" t="str">
        <f t="shared" si="34"/>
        <v/>
      </c>
      <c r="BF122" s="226" t="str">
        <f t="shared" si="35"/>
        <v/>
      </c>
    </row>
    <row r="123" spans="1:58">
      <c r="A123" s="140"/>
      <c r="B123" s="140"/>
      <c r="C123" s="140"/>
      <c r="D123" s="140"/>
      <c r="E123" s="140"/>
      <c r="G123" s="103">
        <f t="shared" si="51"/>
        <v>0</v>
      </c>
      <c r="H123" s="103">
        <f t="shared" si="52"/>
        <v>0</v>
      </c>
      <c r="I123" s="103">
        <f t="shared" si="53"/>
        <v>0</v>
      </c>
      <c r="J123" s="103">
        <f t="shared" si="54"/>
        <v>0</v>
      </c>
      <c r="K123" s="103">
        <f t="shared" si="55"/>
        <v>0</v>
      </c>
      <c r="M123" s="103" t="str">
        <f t="shared" si="36"/>
        <v/>
      </c>
      <c r="N123" s="103" t="str">
        <f t="shared" si="37"/>
        <v/>
      </c>
      <c r="O123" s="103" t="str">
        <f t="shared" si="38"/>
        <v/>
      </c>
      <c r="P123" s="103" t="str">
        <f t="shared" si="39"/>
        <v/>
      </c>
      <c r="Q123" s="289" t="str">
        <f t="shared" si="40"/>
        <v/>
      </c>
      <c r="V123" s="289"/>
      <c r="X123" s="103" t="str">
        <f t="shared" si="41"/>
        <v/>
      </c>
      <c r="Y123" s="103" t="str">
        <f t="shared" si="42"/>
        <v/>
      </c>
      <c r="Z123" s="103" t="str">
        <f t="shared" si="43"/>
        <v/>
      </c>
      <c r="AA123" s="103" t="str">
        <f t="shared" si="44"/>
        <v/>
      </c>
      <c r="AB123" s="103" t="str">
        <f t="shared" si="45"/>
        <v/>
      </c>
      <c r="AC123" s="103" t="str">
        <f t="shared" si="46"/>
        <v/>
      </c>
      <c r="AD123" s="103" t="str">
        <f t="shared" si="47"/>
        <v/>
      </c>
      <c r="AE123" s="103" t="str">
        <f t="shared" si="48"/>
        <v/>
      </c>
      <c r="AF123" s="103" t="str">
        <f t="shared" si="49"/>
        <v/>
      </c>
      <c r="AG123" s="289" t="str">
        <f t="shared" si="50"/>
        <v/>
      </c>
      <c r="BB123" s="226" t="str">
        <f t="shared" si="31"/>
        <v/>
      </c>
      <c r="BC123" s="226" t="str">
        <f t="shared" si="32"/>
        <v/>
      </c>
      <c r="BD123" s="226" t="str">
        <f t="shared" si="33"/>
        <v/>
      </c>
      <c r="BE123" s="226" t="str">
        <f t="shared" si="34"/>
        <v/>
      </c>
      <c r="BF123" s="226" t="str">
        <f t="shared" si="35"/>
        <v/>
      </c>
    </row>
    <row r="124" spans="1:58">
      <c r="A124" s="140"/>
      <c r="B124" s="140"/>
      <c r="C124" s="140"/>
      <c r="D124" s="140"/>
      <c r="E124" s="140"/>
      <c r="G124" s="103">
        <f t="shared" si="51"/>
        <v>0</v>
      </c>
      <c r="H124" s="103">
        <f t="shared" si="52"/>
        <v>0</v>
      </c>
      <c r="I124" s="103">
        <f t="shared" si="53"/>
        <v>0</v>
      </c>
      <c r="J124" s="103">
        <f t="shared" si="54"/>
        <v>0</v>
      </c>
      <c r="K124" s="103">
        <f t="shared" si="55"/>
        <v>0</v>
      </c>
      <c r="M124" s="103" t="str">
        <f t="shared" si="36"/>
        <v/>
      </c>
      <c r="N124" s="103" t="str">
        <f t="shared" si="37"/>
        <v/>
      </c>
      <c r="O124" s="103" t="str">
        <f t="shared" si="38"/>
        <v/>
      </c>
      <c r="P124" s="103" t="str">
        <f t="shared" si="39"/>
        <v/>
      </c>
      <c r="Q124" s="289" t="str">
        <f t="shared" si="40"/>
        <v/>
      </c>
      <c r="V124" s="289"/>
      <c r="X124" s="103" t="str">
        <f t="shared" si="41"/>
        <v/>
      </c>
      <c r="Y124" s="103" t="str">
        <f t="shared" si="42"/>
        <v/>
      </c>
      <c r="Z124" s="103" t="str">
        <f t="shared" si="43"/>
        <v/>
      </c>
      <c r="AA124" s="103" t="str">
        <f t="shared" si="44"/>
        <v/>
      </c>
      <c r="AB124" s="103" t="str">
        <f t="shared" si="45"/>
        <v/>
      </c>
      <c r="AC124" s="103" t="str">
        <f t="shared" si="46"/>
        <v/>
      </c>
      <c r="AD124" s="103" t="str">
        <f t="shared" si="47"/>
        <v/>
      </c>
      <c r="AE124" s="103" t="str">
        <f t="shared" si="48"/>
        <v/>
      </c>
      <c r="AF124" s="103" t="str">
        <f t="shared" si="49"/>
        <v/>
      </c>
      <c r="AG124" s="289" t="str">
        <f t="shared" si="50"/>
        <v/>
      </c>
      <c r="BB124" s="226" t="str">
        <f t="shared" si="31"/>
        <v/>
      </c>
      <c r="BC124" s="226" t="str">
        <f t="shared" si="32"/>
        <v/>
      </c>
      <c r="BD124" s="226" t="str">
        <f t="shared" si="33"/>
        <v/>
      </c>
      <c r="BE124" s="226" t="str">
        <f t="shared" si="34"/>
        <v/>
      </c>
      <c r="BF124" s="226" t="str">
        <f t="shared" si="35"/>
        <v/>
      </c>
    </row>
    <row r="125" spans="1:58">
      <c r="A125" s="140"/>
      <c r="B125" s="140"/>
      <c r="C125" s="140"/>
      <c r="D125" s="140"/>
      <c r="E125" s="140"/>
      <c r="G125" s="103">
        <f t="shared" si="51"/>
        <v>0</v>
      </c>
      <c r="H125" s="103">
        <f t="shared" si="52"/>
        <v>0</v>
      </c>
      <c r="I125" s="103">
        <f t="shared" si="53"/>
        <v>0</v>
      </c>
      <c r="J125" s="103">
        <f t="shared" si="54"/>
        <v>0</v>
      </c>
      <c r="K125" s="103">
        <f t="shared" si="55"/>
        <v>0</v>
      </c>
      <c r="M125" s="103" t="str">
        <f t="shared" si="36"/>
        <v/>
      </c>
      <c r="N125" s="103" t="str">
        <f t="shared" si="37"/>
        <v/>
      </c>
      <c r="O125" s="103" t="str">
        <f t="shared" si="38"/>
        <v/>
      </c>
      <c r="P125" s="103" t="str">
        <f t="shared" si="39"/>
        <v/>
      </c>
      <c r="Q125" s="289" t="str">
        <f t="shared" si="40"/>
        <v/>
      </c>
      <c r="V125" s="289"/>
      <c r="X125" s="103" t="str">
        <f t="shared" si="41"/>
        <v/>
      </c>
      <c r="Y125" s="103" t="str">
        <f t="shared" si="42"/>
        <v/>
      </c>
      <c r="Z125" s="103" t="str">
        <f t="shared" si="43"/>
        <v/>
      </c>
      <c r="AA125" s="103" t="str">
        <f t="shared" si="44"/>
        <v/>
      </c>
      <c r="AB125" s="103" t="str">
        <f t="shared" si="45"/>
        <v/>
      </c>
      <c r="AC125" s="103" t="str">
        <f t="shared" si="46"/>
        <v/>
      </c>
      <c r="AD125" s="103" t="str">
        <f t="shared" si="47"/>
        <v/>
      </c>
      <c r="AE125" s="103" t="str">
        <f t="shared" si="48"/>
        <v/>
      </c>
      <c r="AF125" s="103" t="str">
        <f t="shared" si="49"/>
        <v/>
      </c>
      <c r="AG125" s="289" t="str">
        <f t="shared" si="50"/>
        <v/>
      </c>
      <c r="BB125" s="226" t="str">
        <f t="shared" si="31"/>
        <v/>
      </c>
      <c r="BC125" s="226" t="str">
        <f t="shared" si="32"/>
        <v/>
      </c>
      <c r="BD125" s="226" t="str">
        <f t="shared" si="33"/>
        <v/>
      </c>
      <c r="BE125" s="226" t="str">
        <f t="shared" si="34"/>
        <v/>
      </c>
      <c r="BF125" s="226" t="str">
        <f t="shared" si="35"/>
        <v/>
      </c>
    </row>
    <row r="126" spans="1:58">
      <c r="A126" s="140"/>
      <c r="B126" s="140"/>
      <c r="C126" s="140"/>
      <c r="D126" s="140"/>
      <c r="E126" s="140"/>
      <c r="G126" s="103">
        <f t="shared" si="51"/>
        <v>0</v>
      </c>
      <c r="H126" s="103">
        <f t="shared" si="52"/>
        <v>0</v>
      </c>
      <c r="I126" s="103">
        <f t="shared" si="53"/>
        <v>0</v>
      </c>
      <c r="J126" s="103">
        <f t="shared" si="54"/>
        <v>0</v>
      </c>
      <c r="K126" s="103">
        <f t="shared" si="55"/>
        <v>0</v>
      </c>
      <c r="M126" s="103" t="str">
        <f t="shared" si="36"/>
        <v/>
      </c>
      <c r="N126" s="103" t="str">
        <f t="shared" si="37"/>
        <v/>
      </c>
      <c r="O126" s="103" t="str">
        <f t="shared" si="38"/>
        <v/>
      </c>
      <c r="P126" s="103" t="str">
        <f t="shared" si="39"/>
        <v/>
      </c>
      <c r="Q126" s="289" t="str">
        <f t="shared" si="40"/>
        <v/>
      </c>
      <c r="V126" s="289"/>
      <c r="X126" s="103" t="str">
        <f t="shared" si="41"/>
        <v/>
      </c>
      <c r="Y126" s="103" t="str">
        <f t="shared" si="42"/>
        <v/>
      </c>
      <c r="Z126" s="103" t="str">
        <f t="shared" si="43"/>
        <v/>
      </c>
      <c r="AA126" s="103" t="str">
        <f t="shared" si="44"/>
        <v/>
      </c>
      <c r="AB126" s="103" t="str">
        <f t="shared" si="45"/>
        <v/>
      </c>
      <c r="AC126" s="103" t="str">
        <f t="shared" si="46"/>
        <v/>
      </c>
      <c r="AD126" s="103" t="str">
        <f t="shared" si="47"/>
        <v/>
      </c>
      <c r="AE126" s="103" t="str">
        <f t="shared" si="48"/>
        <v/>
      </c>
      <c r="AF126" s="103" t="str">
        <f t="shared" si="49"/>
        <v/>
      </c>
      <c r="AG126" s="289" t="str">
        <f t="shared" si="50"/>
        <v/>
      </c>
      <c r="BB126" s="226" t="str">
        <f t="shared" si="31"/>
        <v/>
      </c>
      <c r="BC126" s="226" t="str">
        <f t="shared" si="32"/>
        <v/>
      </c>
      <c r="BD126" s="226" t="str">
        <f t="shared" si="33"/>
        <v/>
      </c>
      <c r="BE126" s="226" t="str">
        <f t="shared" si="34"/>
        <v/>
      </c>
      <c r="BF126" s="226" t="str">
        <f t="shared" si="35"/>
        <v/>
      </c>
    </row>
    <row r="127" spans="1:58">
      <c r="A127" s="140"/>
      <c r="B127" s="140"/>
      <c r="C127" s="140"/>
      <c r="D127" s="140"/>
      <c r="E127" s="140"/>
      <c r="G127" s="103">
        <f t="shared" si="51"/>
        <v>0</v>
      </c>
      <c r="H127" s="103">
        <f t="shared" si="52"/>
        <v>0</v>
      </c>
      <c r="I127" s="103">
        <f t="shared" si="53"/>
        <v>0</v>
      </c>
      <c r="J127" s="103">
        <f t="shared" si="54"/>
        <v>0</v>
      </c>
      <c r="K127" s="103">
        <f t="shared" si="55"/>
        <v>0</v>
      </c>
      <c r="M127" s="103" t="str">
        <f t="shared" si="36"/>
        <v/>
      </c>
      <c r="N127" s="103" t="str">
        <f t="shared" si="37"/>
        <v/>
      </c>
      <c r="O127" s="103" t="str">
        <f t="shared" si="38"/>
        <v/>
      </c>
      <c r="P127" s="103" t="str">
        <f t="shared" si="39"/>
        <v/>
      </c>
      <c r="Q127" s="289" t="str">
        <f t="shared" si="40"/>
        <v/>
      </c>
      <c r="V127" s="289"/>
      <c r="X127" s="103" t="str">
        <f t="shared" si="41"/>
        <v/>
      </c>
      <c r="Y127" s="103" t="str">
        <f t="shared" si="42"/>
        <v/>
      </c>
      <c r="Z127" s="103" t="str">
        <f t="shared" si="43"/>
        <v/>
      </c>
      <c r="AA127" s="103" t="str">
        <f t="shared" si="44"/>
        <v/>
      </c>
      <c r="AB127" s="103" t="str">
        <f t="shared" si="45"/>
        <v/>
      </c>
      <c r="AC127" s="103" t="str">
        <f t="shared" si="46"/>
        <v/>
      </c>
      <c r="AD127" s="103" t="str">
        <f t="shared" si="47"/>
        <v/>
      </c>
      <c r="AE127" s="103" t="str">
        <f t="shared" si="48"/>
        <v/>
      </c>
      <c r="AF127" s="103" t="str">
        <f t="shared" si="49"/>
        <v/>
      </c>
      <c r="AG127" s="289" t="str">
        <f t="shared" si="50"/>
        <v/>
      </c>
      <c r="BB127" s="226" t="str">
        <f t="shared" si="31"/>
        <v/>
      </c>
      <c r="BC127" s="226" t="str">
        <f t="shared" si="32"/>
        <v/>
      </c>
      <c r="BD127" s="226" t="str">
        <f t="shared" si="33"/>
        <v/>
      </c>
      <c r="BE127" s="226" t="str">
        <f t="shared" si="34"/>
        <v/>
      </c>
      <c r="BF127" s="226" t="str">
        <f t="shared" si="35"/>
        <v/>
      </c>
    </row>
    <row r="128" spans="1:58">
      <c r="A128" s="140"/>
      <c r="B128" s="140"/>
      <c r="C128" s="140"/>
      <c r="D128" s="140"/>
      <c r="E128" s="140"/>
      <c r="G128" s="103">
        <f t="shared" si="51"/>
        <v>0</v>
      </c>
      <c r="H128" s="103">
        <f t="shared" si="52"/>
        <v>0</v>
      </c>
      <c r="I128" s="103">
        <f t="shared" si="53"/>
        <v>0</v>
      </c>
      <c r="J128" s="103">
        <f t="shared" si="54"/>
        <v>0</v>
      </c>
      <c r="K128" s="103">
        <f t="shared" si="55"/>
        <v>0</v>
      </c>
      <c r="M128" s="103" t="str">
        <f t="shared" si="36"/>
        <v/>
      </c>
      <c r="N128" s="103" t="str">
        <f t="shared" si="37"/>
        <v/>
      </c>
      <c r="O128" s="103" t="str">
        <f t="shared" si="38"/>
        <v/>
      </c>
      <c r="P128" s="103" t="str">
        <f t="shared" si="39"/>
        <v/>
      </c>
      <c r="Q128" s="289" t="str">
        <f t="shared" si="40"/>
        <v/>
      </c>
      <c r="V128" s="289"/>
      <c r="X128" s="103" t="str">
        <f t="shared" si="41"/>
        <v/>
      </c>
      <c r="Y128" s="103" t="str">
        <f t="shared" si="42"/>
        <v/>
      </c>
      <c r="Z128" s="103" t="str">
        <f t="shared" si="43"/>
        <v/>
      </c>
      <c r="AA128" s="103" t="str">
        <f t="shared" si="44"/>
        <v/>
      </c>
      <c r="AB128" s="103" t="str">
        <f t="shared" si="45"/>
        <v/>
      </c>
      <c r="AC128" s="103" t="str">
        <f t="shared" si="46"/>
        <v/>
      </c>
      <c r="AD128" s="103" t="str">
        <f t="shared" si="47"/>
        <v/>
      </c>
      <c r="AE128" s="103" t="str">
        <f t="shared" si="48"/>
        <v/>
      </c>
      <c r="AF128" s="103" t="str">
        <f t="shared" si="49"/>
        <v/>
      </c>
      <c r="AG128" s="289" t="str">
        <f t="shared" si="50"/>
        <v/>
      </c>
      <c r="BB128" s="226" t="str">
        <f t="shared" si="31"/>
        <v/>
      </c>
      <c r="BC128" s="226" t="str">
        <f t="shared" si="32"/>
        <v/>
      </c>
      <c r="BD128" s="226" t="str">
        <f t="shared" si="33"/>
        <v/>
      </c>
      <c r="BE128" s="226" t="str">
        <f t="shared" si="34"/>
        <v/>
      </c>
      <c r="BF128" s="226" t="str">
        <f t="shared" si="35"/>
        <v/>
      </c>
    </row>
    <row r="129" spans="1:58">
      <c r="A129" s="140"/>
      <c r="B129" s="140"/>
      <c r="C129" s="140"/>
      <c r="D129" s="140"/>
      <c r="E129" s="140"/>
      <c r="G129" s="103">
        <f t="shared" si="51"/>
        <v>0</v>
      </c>
      <c r="H129" s="103">
        <f t="shared" si="52"/>
        <v>0</v>
      </c>
      <c r="I129" s="103">
        <f t="shared" si="53"/>
        <v>0</v>
      </c>
      <c r="J129" s="103">
        <f t="shared" si="54"/>
        <v>0</v>
      </c>
      <c r="K129" s="103">
        <f t="shared" si="55"/>
        <v>0</v>
      </c>
      <c r="M129" s="103" t="str">
        <f t="shared" si="36"/>
        <v/>
      </c>
      <c r="N129" s="103" t="str">
        <f t="shared" si="37"/>
        <v/>
      </c>
      <c r="O129" s="103" t="str">
        <f t="shared" si="38"/>
        <v/>
      </c>
      <c r="P129" s="103" t="str">
        <f t="shared" si="39"/>
        <v/>
      </c>
      <c r="Q129" s="289" t="str">
        <f t="shared" si="40"/>
        <v/>
      </c>
      <c r="V129" s="289"/>
      <c r="X129" s="103" t="str">
        <f t="shared" si="41"/>
        <v/>
      </c>
      <c r="Y129" s="103" t="str">
        <f t="shared" si="42"/>
        <v/>
      </c>
      <c r="Z129" s="103" t="str">
        <f t="shared" si="43"/>
        <v/>
      </c>
      <c r="AA129" s="103" t="str">
        <f t="shared" si="44"/>
        <v/>
      </c>
      <c r="AB129" s="103" t="str">
        <f t="shared" si="45"/>
        <v/>
      </c>
      <c r="AC129" s="103" t="str">
        <f t="shared" si="46"/>
        <v/>
      </c>
      <c r="AD129" s="103" t="str">
        <f t="shared" si="47"/>
        <v/>
      </c>
      <c r="AE129" s="103" t="str">
        <f t="shared" si="48"/>
        <v/>
      </c>
      <c r="AF129" s="103" t="str">
        <f t="shared" si="49"/>
        <v/>
      </c>
      <c r="AG129" s="289" t="str">
        <f t="shared" si="50"/>
        <v/>
      </c>
      <c r="BB129" s="226" t="str">
        <f t="shared" si="31"/>
        <v/>
      </c>
      <c r="BC129" s="226" t="str">
        <f t="shared" si="32"/>
        <v/>
      </c>
      <c r="BD129" s="226" t="str">
        <f t="shared" si="33"/>
        <v/>
      </c>
      <c r="BE129" s="226" t="str">
        <f t="shared" si="34"/>
        <v/>
      </c>
      <c r="BF129" s="226" t="str">
        <f t="shared" si="35"/>
        <v/>
      </c>
    </row>
    <row r="130" spans="1:58">
      <c r="A130" s="140"/>
      <c r="B130" s="140"/>
      <c r="C130" s="140"/>
      <c r="D130" s="140"/>
      <c r="E130" s="140"/>
      <c r="G130" s="103">
        <f t="shared" si="51"/>
        <v>0</v>
      </c>
      <c r="H130" s="103">
        <f t="shared" si="52"/>
        <v>0</v>
      </c>
      <c r="I130" s="103">
        <f t="shared" si="53"/>
        <v>0</v>
      </c>
      <c r="J130" s="103">
        <f t="shared" si="54"/>
        <v>0</v>
      </c>
      <c r="K130" s="103">
        <f t="shared" si="55"/>
        <v>0</v>
      </c>
      <c r="M130" s="103" t="str">
        <f t="shared" si="36"/>
        <v/>
      </c>
      <c r="N130" s="103" t="str">
        <f t="shared" si="37"/>
        <v/>
      </c>
      <c r="O130" s="103" t="str">
        <f t="shared" si="38"/>
        <v/>
      </c>
      <c r="P130" s="103" t="str">
        <f t="shared" si="39"/>
        <v/>
      </c>
      <c r="Q130" s="289" t="str">
        <f t="shared" si="40"/>
        <v/>
      </c>
      <c r="V130" s="289"/>
      <c r="X130" s="103" t="str">
        <f t="shared" si="41"/>
        <v/>
      </c>
      <c r="Y130" s="103" t="str">
        <f t="shared" si="42"/>
        <v/>
      </c>
      <c r="Z130" s="103" t="str">
        <f t="shared" si="43"/>
        <v/>
      </c>
      <c r="AA130" s="103" t="str">
        <f t="shared" si="44"/>
        <v/>
      </c>
      <c r="AB130" s="103" t="str">
        <f t="shared" si="45"/>
        <v/>
      </c>
      <c r="AC130" s="103" t="str">
        <f t="shared" si="46"/>
        <v/>
      </c>
      <c r="AD130" s="103" t="str">
        <f t="shared" si="47"/>
        <v/>
      </c>
      <c r="AE130" s="103" t="str">
        <f t="shared" si="48"/>
        <v/>
      </c>
      <c r="AF130" s="103" t="str">
        <f t="shared" si="49"/>
        <v/>
      </c>
      <c r="AG130" s="289" t="str">
        <f t="shared" si="50"/>
        <v/>
      </c>
      <c r="BB130" s="226" t="str">
        <f t="shared" si="31"/>
        <v/>
      </c>
      <c r="BC130" s="226" t="str">
        <f t="shared" si="32"/>
        <v/>
      </c>
      <c r="BD130" s="226" t="str">
        <f t="shared" si="33"/>
        <v/>
      </c>
      <c r="BE130" s="226" t="str">
        <f t="shared" si="34"/>
        <v/>
      </c>
      <c r="BF130" s="226" t="str">
        <f t="shared" si="35"/>
        <v/>
      </c>
    </row>
    <row r="131" spans="1:58">
      <c r="A131" s="140"/>
      <c r="B131" s="140"/>
      <c r="C131" s="140"/>
      <c r="D131" s="140"/>
      <c r="E131" s="140"/>
      <c r="G131" s="103">
        <f t="shared" si="51"/>
        <v>0</v>
      </c>
      <c r="H131" s="103">
        <f t="shared" si="52"/>
        <v>0</v>
      </c>
      <c r="I131" s="103">
        <f t="shared" si="53"/>
        <v>0</v>
      </c>
      <c r="J131" s="103">
        <f t="shared" si="54"/>
        <v>0</v>
      </c>
      <c r="K131" s="103">
        <f t="shared" si="55"/>
        <v>0</v>
      </c>
      <c r="M131" s="103" t="str">
        <f t="shared" si="36"/>
        <v/>
      </c>
      <c r="N131" s="103" t="str">
        <f t="shared" si="37"/>
        <v/>
      </c>
      <c r="O131" s="103" t="str">
        <f t="shared" si="38"/>
        <v/>
      </c>
      <c r="P131" s="103" t="str">
        <f t="shared" si="39"/>
        <v/>
      </c>
      <c r="Q131" s="289" t="str">
        <f t="shared" si="40"/>
        <v/>
      </c>
      <c r="V131" s="289"/>
      <c r="X131" s="103" t="str">
        <f t="shared" si="41"/>
        <v/>
      </c>
      <c r="Y131" s="103" t="str">
        <f t="shared" si="42"/>
        <v/>
      </c>
      <c r="Z131" s="103" t="str">
        <f t="shared" si="43"/>
        <v/>
      </c>
      <c r="AA131" s="103" t="str">
        <f t="shared" si="44"/>
        <v/>
      </c>
      <c r="AB131" s="103" t="str">
        <f t="shared" si="45"/>
        <v/>
      </c>
      <c r="AC131" s="103" t="str">
        <f t="shared" si="46"/>
        <v/>
      </c>
      <c r="AD131" s="103" t="str">
        <f t="shared" si="47"/>
        <v/>
      </c>
      <c r="AE131" s="103" t="str">
        <f t="shared" si="48"/>
        <v/>
      </c>
      <c r="AF131" s="103" t="str">
        <f t="shared" si="49"/>
        <v/>
      </c>
      <c r="AG131" s="289" t="str">
        <f t="shared" si="50"/>
        <v/>
      </c>
      <c r="BB131" s="226" t="str">
        <f t="shared" si="31"/>
        <v/>
      </c>
      <c r="BC131" s="226" t="str">
        <f t="shared" si="32"/>
        <v/>
      </c>
      <c r="BD131" s="226" t="str">
        <f t="shared" si="33"/>
        <v/>
      </c>
      <c r="BE131" s="226" t="str">
        <f t="shared" si="34"/>
        <v/>
      </c>
      <c r="BF131" s="226" t="str">
        <f t="shared" si="35"/>
        <v/>
      </c>
    </row>
    <row r="132" spans="1:58">
      <c r="A132" s="140"/>
      <c r="B132" s="140"/>
      <c r="C132" s="140"/>
      <c r="D132" s="140"/>
      <c r="E132" s="140"/>
      <c r="G132" s="103">
        <f t="shared" si="51"/>
        <v>0</v>
      </c>
      <c r="H132" s="103">
        <f t="shared" si="52"/>
        <v>0</v>
      </c>
      <c r="I132" s="103">
        <f t="shared" si="53"/>
        <v>0</v>
      </c>
      <c r="J132" s="103">
        <f t="shared" si="54"/>
        <v>0</v>
      </c>
      <c r="K132" s="103">
        <f t="shared" si="55"/>
        <v>0</v>
      </c>
      <c r="M132" s="103" t="str">
        <f t="shared" si="36"/>
        <v/>
      </c>
      <c r="N132" s="103" t="str">
        <f t="shared" si="37"/>
        <v/>
      </c>
      <c r="O132" s="103" t="str">
        <f t="shared" si="38"/>
        <v/>
      </c>
      <c r="P132" s="103" t="str">
        <f t="shared" si="39"/>
        <v/>
      </c>
      <c r="Q132" s="289" t="str">
        <f t="shared" si="40"/>
        <v/>
      </c>
      <c r="V132" s="289"/>
      <c r="X132" s="103" t="str">
        <f t="shared" si="41"/>
        <v/>
      </c>
      <c r="Y132" s="103" t="str">
        <f t="shared" si="42"/>
        <v/>
      </c>
      <c r="Z132" s="103" t="str">
        <f t="shared" si="43"/>
        <v/>
      </c>
      <c r="AA132" s="103" t="str">
        <f t="shared" si="44"/>
        <v/>
      </c>
      <c r="AB132" s="103" t="str">
        <f t="shared" si="45"/>
        <v/>
      </c>
      <c r="AC132" s="103" t="str">
        <f t="shared" si="46"/>
        <v/>
      </c>
      <c r="AD132" s="103" t="str">
        <f t="shared" si="47"/>
        <v/>
      </c>
      <c r="AE132" s="103" t="str">
        <f t="shared" si="48"/>
        <v/>
      </c>
      <c r="AF132" s="103" t="str">
        <f t="shared" si="49"/>
        <v/>
      </c>
      <c r="AG132" s="289" t="str">
        <f t="shared" si="50"/>
        <v/>
      </c>
      <c r="BB132" s="226" t="str">
        <f t="shared" si="31"/>
        <v/>
      </c>
      <c r="BC132" s="226" t="str">
        <f t="shared" si="32"/>
        <v/>
      </c>
      <c r="BD132" s="226" t="str">
        <f t="shared" si="33"/>
        <v/>
      </c>
      <c r="BE132" s="226" t="str">
        <f t="shared" si="34"/>
        <v/>
      </c>
      <c r="BF132" s="226" t="str">
        <f t="shared" si="35"/>
        <v/>
      </c>
    </row>
    <row r="133" spans="1:58">
      <c r="A133" s="140"/>
      <c r="B133" s="140"/>
      <c r="C133" s="140"/>
      <c r="D133" s="140"/>
      <c r="E133" s="140"/>
      <c r="G133" s="103">
        <f t="shared" si="51"/>
        <v>0</v>
      </c>
      <c r="H133" s="103">
        <f t="shared" si="52"/>
        <v>0</v>
      </c>
      <c r="I133" s="103">
        <f t="shared" si="53"/>
        <v>0</v>
      </c>
      <c r="J133" s="103">
        <f t="shared" si="54"/>
        <v>0</v>
      </c>
      <c r="K133" s="103">
        <f t="shared" si="55"/>
        <v>0</v>
      </c>
      <c r="M133" s="103" t="str">
        <f t="shared" si="36"/>
        <v/>
      </c>
      <c r="N133" s="103" t="str">
        <f t="shared" si="37"/>
        <v/>
      </c>
      <c r="O133" s="103" t="str">
        <f t="shared" si="38"/>
        <v/>
      </c>
      <c r="P133" s="103" t="str">
        <f t="shared" si="39"/>
        <v/>
      </c>
      <c r="Q133" s="289" t="str">
        <f t="shared" si="40"/>
        <v/>
      </c>
      <c r="V133" s="289"/>
      <c r="X133" s="103" t="str">
        <f t="shared" si="41"/>
        <v/>
      </c>
      <c r="Y133" s="103" t="str">
        <f t="shared" si="42"/>
        <v/>
      </c>
      <c r="Z133" s="103" t="str">
        <f t="shared" si="43"/>
        <v/>
      </c>
      <c r="AA133" s="103" t="str">
        <f t="shared" si="44"/>
        <v/>
      </c>
      <c r="AB133" s="103" t="str">
        <f t="shared" si="45"/>
        <v/>
      </c>
      <c r="AC133" s="103" t="str">
        <f t="shared" si="46"/>
        <v/>
      </c>
      <c r="AD133" s="103" t="str">
        <f t="shared" si="47"/>
        <v/>
      </c>
      <c r="AE133" s="103" t="str">
        <f t="shared" si="48"/>
        <v/>
      </c>
      <c r="AF133" s="103" t="str">
        <f t="shared" si="49"/>
        <v/>
      </c>
      <c r="AG133" s="289" t="str">
        <f t="shared" si="50"/>
        <v/>
      </c>
      <c r="BB133" s="226" t="str">
        <f t="shared" si="31"/>
        <v/>
      </c>
      <c r="BC133" s="226" t="str">
        <f t="shared" si="32"/>
        <v/>
      </c>
      <c r="BD133" s="226" t="str">
        <f t="shared" si="33"/>
        <v/>
      </c>
      <c r="BE133" s="226" t="str">
        <f t="shared" si="34"/>
        <v/>
      </c>
      <c r="BF133" s="226" t="str">
        <f t="shared" si="35"/>
        <v/>
      </c>
    </row>
    <row r="134" spans="1:58">
      <c r="A134" s="140"/>
      <c r="B134" s="140"/>
      <c r="C134" s="140"/>
      <c r="D134" s="140"/>
      <c r="E134" s="140"/>
      <c r="G134" s="103">
        <f t="shared" si="51"/>
        <v>0</v>
      </c>
      <c r="H134" s="103">
        <f t="shared" si="52"/>
        <v>0</v>
      </c>
      <c r="I134" s="103">
        <f t="shared" si="53"/>
        <v>0</v>
      </c>
      <c r="J134" s="103">
        <f t="shared" si="54"/>
        <v>0</v>
      </c>
      <c r="K134" s="103">
        <f t="shared" si="55"/>
        <v>0</v>
      </c>
      <c r="M134" s="103" t="str">
        <f t="shared" si="36"/>
        <v/>
      </c>
      <c r="N134" s="103" t="str">
        <f t="shared" si="37"/>
        <v/>
      </c>
      <c r="O134" s="103" t="str">
        <f t="shared" si="38"/>
        <v/>
      </c>
      <c r="P134" s="103" t="str">
        <f t="shared" si="39"/>
        <v/>
      </c>
      <c r="Q134" s="289" t="str">
        <f t="shared" si="40"/>
        <v/>
      </c>
      <c r="V134" s="289"/>
      <c r="X134" s="103" t="str">
        <f t="shared" si="41"/>
        <v/>
      </c>
      <c r="Y134" s="103" t="str">
        <f t="shared" si="42"/>
        <v/>
      </c>
      <c r="Z134" s="103" t="str">
        <f t="shared" si="43"/>
        <v/>
      </c>
      <c r="AA134" s="103" t="str">
        <f t="shared" si="44"/>
        <v/>
      </c>
      <c r="AB134" s="103" t="str">
        <f t="shared" si="45"/>
        <v/>
      </c>
      <c r="AC134" s="103" t="str">
        <f t="shared" si="46"/>
        <v/>
      </c>
      <c r="AD134" s="103" t="str">
        <f t="shared" si="47"/>
        <v/>
      </c>
      <c r="AE134" s="103" t="str">
        <f t="shared" si="48"/>
        <v/>
      </c>
      <c r="AF134" s="103" t="str">
        <f t="shared" si="49"/>
        <v/>
      </c>
      <c r="AG134" s="289" t="str">
        <f t="shared" si="50"/>
        <v/>
      </c>
      <c r="BB134" s="226" t="str">
        <f t="shared" si="31"/>
        <v/>
      </c>
      <c r="BC134" s="226" t="str">
        <f t="shared" si="32"/>
        <v/>
      </c>
      <c r="BD134" s="226" t="str">
        <f t="shared" si="33"/>
        <v/>
      </c>
      <c r="BE134" s="226" t="str">
        <f t="shared" si="34"/>
        <v/>
      </c>
      <c r="BF134" s="226" t="str">
        <f t="shared" si="35"/>
        <v/>
      </c>
    </row>
    <row r="135" spans="1:58">
      <c r="A135" s="140"/>
      <c r="B135" s="140"/>
      <c r="C135" s="140"/>
      <c r="D135" s="140"/>
      <c r="E135" s="140"/>
      <c r="G135" s="103">
        <f t="shared" si="51"/>
        <v>0</v>
      </c>
      <c r="H135" s="103">
        <f t="shared" si="52"/>
        <v>0</v>
      </c>
      <c r="I135" s="103">
        <f t="shared" si="53"/>
        <v>0</v>
      </c>
      <c r="J135" s="103">
        <f t="shared" si="54"/>
        <v>0</v>
      </c>
      <c r="K135" s="103">
        <f t="shared" si="55"/>
        <v>0</v>
      </c>
      <c r="M135" s="103" t="str">
        <f t="shared" si="36"/>
        <v/>
      </c>
      <c r="N135" s="103" t="str">
        <f t="shared" si="37"/>
        <v/>
      </c>
      <c r="O135" s="103" t="str">
        <f t="shared" si="38"/>
        <v/>
      </c>
      <c r="P135" s="103" t="str">
        <f t="shared" si="39"/>
        <v/>
      </c>
      <c r="Q135" s="289" t="str">
        <f t="shared" si="40"/>
        <v/>
      </c>
      <c r="V135" s="289"/>
      <c r="X135" s="103" t="str">
        <f t="shared" si="41"/>
        <v/>
      </c>
      <c r="Y135" s="103" t="str">
        <f t="shared" si="42"/>
        <v/>
      </c>
      <c r="Z135" s="103" t="str">
        <f t="shared" si="43"/>
        <v/>
      </c>
      <c r="AA135" s="103" t="str">
        <f t="shared" si="44"/>
        <v/>
      </c>
      <c r="AB135" s="103" t="str">
        <f t="shared" si="45"/>
        <v/>
      </c>
      <c r="AC135" s="103" t="str">
        <f t="shared" si="46"/>
        <v/>
      </c>
      <c r="AD135" s="103" t="str">
        <f t="shared" si="47"/>
        <v/>
      </c>
      <c r="AE135" s="103" t="str">
        <f t="shared" si="48"/>
        <v/>
      </c>
      <c r="AF135" s="103" t="str">
        <f t="shared" si="49"/>
        <v/>
      </c>
      <c r="AG135" s="289" t="str">
        <f t="shared" si="50"/>
        <v/>
      </c>
      <c r="BB135" s="226" t="str">
        <f t="shared" si="31"/>
        <v/>
      </c>
      <c r="BC135" s="226" t="str">
        <f t="shared" si="32"/>
        <v/>
      </c>
      <c r="BD135" s="226" t="str">
        <f t="shared" si="33"/>
        <v/>
      </c>
      <c r="BE135" s="226" t="str">
        <f t="shared" si="34"/>
        <v/>
      </c>
      <c r="BF135" s="226" t="str">
        <f t="shared" si="35"/>
        <v/>
      </c>
    </row>
    <row r="136" spans="1:58">
      <c r="A136" s="140"/>
      <c r="B136" s="140"/>
      <c r="C136" s="140"/>
      <c r="D136" s="140"/>
      <c r="E136" s="140"/>
      <c r="G136" s="103">
        <f t="shared" si="51"/>
        <v>0</v>
      </c>
      <c r="H136" s="103">
        <f t="shared" si="52"/>
        <v>0</v>
      </c>
      <c r="I136" s="103">
        <f t="shared" si="53"/>
        <v>0</v>
      </c>
      <c r="J136" s="103">
        <f t="shared" si="54"/>
        <v>0</v>
      </c>
      <c r="K136" s="103">
        <f t="shared" si="55"/>
        <v>0</v>
      </c>
      <c r="M136" s="103" t="str">
        <f t="shared" si="36"/>
        <v/>
      </c>
      <c r="N136" s="103" t="str">
        <f t="shared" si="37"/>
        <v/>
      </c>
      <c r="O136" s="103" t="str">
        <f t="shared" si="38"/>
        <v/>
      </c>
      <c r="P136" s="103" t="str">
        <f t="shared" si="39"/>
        <v/>
      </c>
      <c r="Q136" s="289" t="str">
        <f t="shared" si="40"/>
        <v/>
      </c>
      <c r="V136" s="289"/>
      <c r="X136" s="103" t="str">
        <f t="shared" si="41"/>
        <v/>
      </c>
      <c r="Y136" s="103" t="str">
        <f t="shared" si="42"/>
        <v/>
      </c>
      <c r="Z136" s="103" t="str">
        <f t="shared" si="43"/>
        <v/>
      </c>
      <c r="AA136" s="103" t="str">
        <f t="shared" si="44"/>
        <v/>
      </c>
      <c r="AB136" s="103" t="str">
        <f t="shared" si="45"/>
        <v/>
      </c>
      <c r="AC136" s="103" t="str">
        <f t="shared" si="46"/>
        <v/>
      </c>
      <c r="AD136" s="103" t="str">
        <f t="shared" si="47"/>
        <v/>
      </c>
      <c r="AE136" s="103" t="str">
        <f t="shared" si="48"/>
        <v/>
      </c>
      <c r="AF136" s="103" t="str">
        <f t="shared" si="49"/>
        <v/>
      </c>
      <c r="AG136" s="289" t="str">
        <f t="shared" si="50"/>
        <v/>
      </c>
      <c r="BB136" s="226" t="str">
        <f t="shared" si="31"/>
        <v/>
      </c>
      <c r="BC136" s="226" t="str">
        <f t="shared" si="32"/>
        <v/>
      </c>
      <c r="BD136" s="226" t="str">
        <f t="shared" si="33"/>
        <v/>
      </c>
      <c r="BE136" s="226" t="str">
        <f t="shared" si="34"/>
        <v/>
      </c>
      <c r="BF136" s="226" t="str">
        <f t="shared" si="35"/>
        <v/>
      </c>
    </row>
    <row r="137" spans="1:58">
      <c r="A137" s="140"/>
      <c r="B137" s="140"/>
      <c r="C137" s="140"/>
      <c r="D137" s="140"/>
      <c r="E137" s="140"/>
      <c r="G137" s="103">
        <f t="shared" si="51"/>
        <v>0</v>
      </c>
      <c r="H137" s="103">
        <f t="shared" si="52"/>
        <v>0</v>
      </c>
      <c r="I137" s="103">
        <f t="shared" si="53"/>
        <v>0</v>
      </c>
      <c r="J137" s="103">
        <f t="shared" si="54"/>
        <v>0</v>
      </c>
      <c r="K137" s="103">
        <f t="shared" si="55"/>
        <v>0</v>
      </c>
      <c r="M137" s="103" t="str">
        <f t="shared" si="36"/>
        <v/>
      </c>
      <c r="N137" s="103" t="str">
        <f t="shared" si="37"/>
        <v/>
      </c>
      <c r="O137" s="103" t="str">
        <f t="shared" si="38"/>
        <v/>
      </c>
      <c r="P137" s="103" t="str">
        <f t="shared" si="39"/>
        <v/>
      </c>
      <c r="Q137" s="289" t="str">
        <f t="shared" si="40"/>
        <v/>
      </c>
      <c r="V137" s="289"/>
      <c r="X137" s="103" t="str">
        <f t="shared" si="41"/>
        <v/>
      </c>
      <c r="Y137" s="103" t="str">
        <f t="shared" si="42"/>
        <v/>
      </c>
      <c r="Z137" s="103" t="str">
        <f t="shared" si="43"/>
        <v/>
      </c>
      <c r="AA137" s="103" t="str">
        <f t="shared" si="44"/>
        <v/>
      </c>
      <c r="AB137" s="103" t="str">
        <f t="shared" si="45"/>
        <v/>
      </c>
      <c r="AC137" s="103" t="str">
        <f t="shared" si="46"/>
        <v/>
      </c>
      <c r="AD137" s="103" t="str">
        <f t="shared" si="47"/>
        <v/>
      </c>
      <c r="AE137" s="103" t="str">
        <f t="shared" si="48"/>
        <v/>
      </c>
      <c r="AF137" s="103" t="str">
        <f t="shared" si="49"/>
        <v/>
      </c>
      <c r="AG137" s="289" t="str">
        <f t="shared" si="50"/>
        <v/>
      </c>
      <c r="BB137" s="226" t="str">
        <f t="shared" si="31"/>
        <v/>
      </c>
      <c r="BC137" s="226" t="str">
        <f t="shared" si="32"/>
        <v/>
      </c>
      <c r="BD137" s="226" t="str">
        <f t="shared" si="33"/>
        <v/>
      </c>
      <c r="BE137" s="226" t="str">
        <f t="shared" si="34"/>
        <v/>
      </c>
      <c r="BF137" s="226" t="str">
        <f t="shared" si="35"/>
        <v/>
      </c>
    </row>
    <row r="138" spans="1:58">
      <c r="A138" s="140"/>
      <c r="B138" s="140"/>
      <c r="C138" s="140"/>
      <c r="D138" s="140"/>
      <c r="E138" s="140"/>
      <c r="G138" s="103">
        <f t="shared" si="51"/>
        <v>0</v>
      </c>
      <c r="H138" s="103">
        <f t="shared" si="52"/>
        <v>0</v>
      </c>
      <c r="I138" s="103">
        <f t="shared" si="53"/>
        <v>0</v>
      </c>
      <c r="J138" s="103">
        <f t="shared" si="54"/>
        <v>0</v>
      </c>
      <c r="K138" s="103">
        <f t="shared" si="55"/>
        <v>0</v>
      </c>
      <c r="M138" s="103" t="str">
        <f t="shared" si="36"/>
        <v/>
      </c>
      <c r="N138" s="103" t="str">
        <f t="shared" si="37"/>
        <v/>
      </c>
      <c r="O138" s="103" t="str">
        <f t="shared" si="38"/>
        <v/>
      </c>
      <c r="P138" s="103" t="str">
        <f t="shared" si="39"/>
        <v/>
      </c>
      <c r="Q138" s="289" t="str">
        <f t="shared" si="40"/>
        <v/>
      </c>
      <c r="V138" s="289"/>
      <c r="X138" s="103" t="str">
        <f t="shared" si="41"/>
        <v/>
      </c>
      <c r="Y138" s="103" t="str">
        <f t="shared" si="42"/>
        <v/>
      </c>
      <c r="Z138" s="103" t="str">
        <f t="shared" si="43"/>
        <v/>
      </c>
      <c r="AA138" s="103" t="str">
        <f t="shared" si="44"/>
        <v/>
      </c>
      <c r="AB138" s="103" t="str">
        <f t="shared" si="45"/>
        <v/>
      </c>
      <c r="AC138" s="103" t="str">
        <f t="shared" si="46"/>
        <v/>
      </c>
      <c r="AD138" s="103" t="str">
        <f t="shared" si="47"/>
        <v/>
      </c>
      <c r="AE138" s="103" t="str">
        <f t="shared" si="48"/>
        <v/>
      </c>
      <c r="AF138" s="103" t="str">
        <f t="shared" si="49"/>
        <v/>
      </c>
      <c r="AG138" s="289" t="str">
        <f t="shared" si="50"/>
        <v/>
      </c>
      <c r="BB138" s="226" t="str">
        <f t="shared" si="31"/>
        <v/>
      </c>
      <c r="BC138" s="226" t="str">
        <f t="shared" si="32"/>
        <v/>
      </c>
      <c r="BD138" s="226" t="str">
        <f t="shared" si="33"/>
        <v/>
      </c>
      <c r="BE138" s="226" t="str">
        <f t="shared" si="34"/>
        <v/>
      </c>
      <c r="BF138" s="226" t="str">
        <f t="shared" si="35"/>
        <v/>
      </c>
    </row>
    <row r="139" spans="1:58">
      <c r="A139" s="140"/>
      <c r="B139" s="140"/>
      <c r="C139" s="140"/>
      <c r="D139" s="140"/>
      <c r="E139" s="140"/>
      <c r="G139" s="103">
        <f t="shared" si="51"/>
        <v>0</v>
      </c>
      <c r="H139" s="103">
        <f t="shared" si="52"/>
        <v>0</v>
      </c>
      <c r="I139" s="103">
        <f t="shared" si="53"/>
        <v>0</v>
      </c>
      <c r="J139" s="103">
        <f t="shared" si="54"/>
        <v>0</v>
      </c>
      <c r="K139" s="103">
        <f t="shared" si="55"/>
        <v>0</v>
      </c>
      <c r="M139" s="103" t="str">
        <f t="shared" si="36"/>
        <v/>
      </c>
      <c r="N139" s="103" t="str">
        <f t="shared" si="37"/>
        <v/>
      </c>
      <c r="O139" s="103" t="str">
        <f t="shared" si="38"/>
        <v/>
      </c>
      <c r="P139" s="103" t="str">
        <f t="shared" si="39"/>
        <v/>
      </c>
      <c r="Q139" s="289" t="str">
        <f t="shared" si="40"/>
        <v/>
      </c>
      <c r="V139" s="289"/>
      <c r="X139" s="103" t="str">
        <f t="shared" si="41"/>
        <v/>
      </c>
      <c r="Y139" s="103" t="str">
        <f t="shared" si="42"/>
        <v/>
      </c>
      <c r="Z139" s="103" t="str">
        <f t="shared" si="43"/>
        <v/>
      </c>
      <c r="AA139" s="103" t="str">
        <f t="shared" si="44"/>
        <v/>
      </c>
      <c r="AB139" s="103" t="str">
        <f t="shared" si="45"/>
        <v/>
      </c>
      <c r="AC139" s="103" t="str">
        <f t="shared" si="46"/>
        <v/>
      </c>
      <c r="AD139" s="103" t="str">
        <f t="shared" si="47"/>
        <v/>
      </c>
      <c r="AE139" s="103" t="str">
        <f t="shared" si="48"/>
        <v/>
      </c>
      <c r="AF139" s="103" t="str">
        <f t="shared" si="49"/>
        <v/>
      </c>
      <c r="AG139" s="289" t="str">
        <f t="shared" si="50"/>
        <v/>
      </c>
      <c r="BB139" s="226" t="str">
        <f t="shared" si="31"/>
        <v/>
      </c>
      <c r="BC139" s="226" t="str">
        <f t="shared" si="32"/>
        <v/>
      </c>
      <c r="BD139" s="226" t="str">
        <f t="shared" si="33"/>
        <v/>
      </c>
      <c r="BE139" s="226" t="str">
        <f t="shared" si="34"/>
        <v/>
      </c>
      <c r="BF139" s="226" t="str">
        <f t="shared" si="35"/>
        <v/>
      </c>
    </row>
    <row r="140" spans="1:58">
      <c r="A140" s="140"/>
      <c r="B140" s="140"/>
      <c r="C140" s="140"/>
      <c r="D140" s="140"/>
      <c r="E140" s="140"/>
      <c r="G140" s="103">
        <f t="shared" si="51"/>
        <v>0</v>
      </c>
      <c r="H140" s="103">
        <f t="shared" si="52"/>
        <v>0</v>
      </c>
      <c r="I140" s="103">
        <f t="shared" si="53"/>
        <v>0</v>
      </c>
      <c r="J140" s="103">
        <f t="shared" si="54"/>
        <v>0</v>
      </c>
      <c r="K140" s="103">
        <f t="shared" si="55"/>
        <v>0</v>
      </c>
      <c r="M140" s="103" t="str">
        <f t="shared" si="36"/>
        <v/>
      </c>
      <c r="N140" s="103" t="str">
        <f t="shared" si="37"/>
        <v/>
      </c>
      <c r="O140" s="103" t="str">
        <f t="shared" si="38"/>
        <v/>
      </c>
      <c r="P140" s="103" t="str">
        <f t="shared" si="39"/>
        <v/>
      </c>
      <c r="Q140" s="289" t="str">
        <f t="shared" si="40"/>
        <v/>
      </c>
      <c r="V140" s="289"/>
      <c r="X140" s="103" t="str">
        <f t="shared" si="41"/>
        <v/>
      </c>
      <c r="Y140" s="103" t="str">
        <f t="shared" si="42"/>
        <v/>
      </c>
      <c r="Z140" s="103" t="str">
        <f t="shared" si="43"/>
        <v/>
      </c>
      <c r="AA140" s="103" t="str">
        <f t="shared" si="44"/>
        <v/>
      </c>
      <c r="AB140" s="103" t="str">
        <f t="shared" si="45"/>
        <v/>
      </c>
      <c r="AC140" s="103" t="str">
        <f t="shared" si="46"/>
        <v/>
      </c>
      <c r="AD140" s="103" t="str">
        <f t="shared" si="47"/>
        <v/>
      </c>
      <c r="AE140" s="103" t="str">
        <f t="shared" si="48"/>
        <v/>
      </c>
      <c r="AF140" s="103" t="str">
        <f t="shared" si="49"/>
        <v/>
      </c>
      <c r="AG140" s="289" t="str">
        <f t="shared" si="50"/>
        <v/>
      </c>
      <c r="BB140" s="226" t="str">
        <f t="shared" si="31"/>
        <v/>
      </c>
      <c r="BC140" s="226" t="str">
        <f t="shared" si="32"/>
        <v/>
      </c>
      <c r="BD140" s="226" t="str">
        <f t="shared" si="33"/>
        <v/>
      </c>
      <c r="BE140" s="226" t="str">
        <f t="shared" si="34"/>
        <v/>
      </c>
      <c r="BF140" s="226" t="str">
        <f t="shared" si="35"/>
        <v/>
      </c>
    </row>
    <row r="141" spans="1:58">
      <c r="A141" s="140"/>
      <c r="B141" s="140"/>
      <c r="C141" s="140"/>
      <c r="D141" s="140"/>
      <c r="E141" s="140"/>
      <c r="G141" s="103">
        <f t="shared" si="51"/>
        <v>0</v>
      </c>
      <c r="H141" s="103">
        <f t="shared" si="52"/>
        <v>0</v>
      </c>
      <c r="I141" s="103">
        <f t="shared" si="53"/>
        <v>0</v>
      </c>
      <c r="J141" s="103">
        <f t="shared" si="54"/>
        <v>0</v>
      </c>
      <c r="K141" s="103">
        <f t="shared" si="55"/>
        <v>0</v>
      </c>
      <c r="M141" s="103" t="str">
        <f t="shared" si="36"/>
        <v/>
      </c>
      <c r="N141" s="103" t="str">
        <f t="shared" si="37"/>
        <v/>
      </c>
      <c r="O141" s="103" t="str">
        <f t="shared" si="38"/>
        <v/>
      </c>
      <c r="P141" s="103" t="str">
        <f t="shared" si="39"/>
        <v/>
      </c>
      <c r="Q141" s="289" t="str">
        <f t="shared" si="40"/>
        <v/>
      </c>
      <c r="V141" s="289"/>
      <c r="X141" s="103" t="str">
        <f t="shared" si="41"/>
        <v/>
      </c>
      <c r="Y141" s="103" t="str">
        <f t="shared" si="42"/>
        <v/>
      </c>
      <c r="Z141" s="103" t="str">
        <f t="shared" si="43"/>
        <v/>
      </c>
      <c r="AA141" s="103" t="str">
        <f t="shared" si="44"/>
        <v/>
      </c>
      <c r="AB141" s="103" t="str">
        <f t="shared" si="45"/>
        <v/>
      </c>
      <c r="AC141" s="103" t="str">
        <f t="shared" si="46"/>
        <v/>
      </c>
      <c r="AD141" s="103" t="str">
        <f t="shared" si="47"/>
        <v/>
      </c>
      <c r="AE141" s="103" t="str">
        <f t="shared" si="48"/>
        <v/>
      </c>
      <c r="AF141" s="103" t="str">
        <f t="shared" si="49"/>
        <v/>
      </c>
      <c r="AG141" s="289" t="str">
        <f t="shared" si="50"/>
        <v/>
      </c>
      <c r="BB141" s="226" t="str">
        <f t="shared" si="31"/>
        <v/>
      </c>
      <c r="BC141" s="226" t="str">
        <f t="shared" si="32"/>
        <v/>
      </c>
      <c r="BD141" s="226" t="str">
        <f t="shared" si="33"/>
        <v/>
      </c>
      <c r="BE141" s="226" t="str">
        <f t="shared" si="34"/>
        <v/>
      </c>
      <c r="BF141" s="226" t="str">
        <f t="shared" si="35"/>
        <v/>
      </c>
    </row>
    <row r="142" spans="1:58">
      <c r="A142" s="140"/>
      <c r="B142" s="140"/>
      <c r="C142" s="140"/>
      <c r="D142" s="140"/>
      <c r="E142" s="140"/>
      <c r="G142" s="103">
        <f t="shared" si="51"/>
        <v>0</v>
      </c>
      <c r="H142" s="103">
        <f t="shared" si="52"/>
        <v>0</v>
      </c>
      <c r="I142" s="103">
        <f t="shared" si="53"/>
        <v>0</v>
      </c>
      <c r="J142" s="103">
        <f t="shared" si="54"/>
        <v>0</v>
      </c>
      <c r="K142" s="103">
        <f t="shared" si="55"/>
        <v>0</v>
      </c>
      <c r="M142" s="103" t="str">
        <f t="shared" si="36"/>
        <v/>
      </c>
      <c r="N142" s="103" t="str">
        <f t="shared" si="37"/>
        <v/>
      </c>
      <c r="O142" s="103" t="str">
        <f t="shared" si="38"/>
        <v/>
      </c>
      <c r="P142" s="103" t="str">
        <f t="shared" si="39"/>
        <v/>
      </c>
      <c r="Q142" s="289" t="str">
        <f t="shared" si="40"/>
        <v/>
      </c>
      <c r="V142" s="289"/>
      <c r="X142" s="103" t="str">
        <f t="shared" si="41"/>
        <v/>
      </c>
      <c r="Y142" s="103" t="str">
        <f t="shared" si="42"/>
        <v/>
      </c>
      <c r="Z142" s="103" t="str">
        <f t="shared" si="43"/>
        <v/>
      </c>
      <c r="AA142" s="103" t="str">
        <f t="shared" si="44"/>
        <v/>
      </c>
      <c r="AB142" s="103" t="str">
        <f t="shared" si="45"/>
        <v/>
      </c>
      <c r="AC142" s="103" t="str">
        <f t="shared" si="46"/>
        <v/>
      </c>
      <c r="AD142" s="103" t="str">
        <f t="shared" si="47"/>
        <v/>
      </c>
      <c r="AE142" s="103" t="str">
        <f t="shared" si="48"/>
        <v/>
      </c>
      <c r="AF142" s="103" t="str">
        <f t="shared" si="49"/>
        <v/>
      </c>
      <c r="AG142" s="289" t="str">
        <f t="shared" si="50"/>
        <v/>
      </c>
      <c r="BB142" s="226" t="str">
        <f t="shared" si="31"/>
        <v/>
      </c>
      <c r="BC142" s="226" t="str">
        <f t="shared" si="32"/>
        <v/>
      </c>
      <c r="BD142" s="226" t="str">
        <f t="shared" si="33"/>
        <v/>
      </c>
      <c r="BE142" s="226" t="str">
        <f t="shared" si="34"/>
        <v/>
      </c>
      <c r="BF142" s="226" t="str">
        <f t="shared" si="35"/>
        <v/>
      </c>
    </row>
    <row r="143" spans="1:58">
      <c r="A143" s="140"/>
      <c r="B143" s="140"/>
      <c r="C143" s="140"/>
      <c r="D143" s="140"/>
      <c r="E143" s="140"/>
      <c r="G143" s="103">
        <f t="shared" si="51"/>
        <v>0</v>
      </c>
      <c r="H143" s="103">
        <f t="shared" si="52"/>
        <v>0</v>
      </c>
      <c r="I143" s="103">
        <f t="shared" si="53"/>
        <v>0</v>
      </c>
      <c r="J143" s="103">
        <f t="shared" si="54"/>
        <v>0</v>
      </c>
      <c r="K143" s="103">
        <f t="shared" si="55"/>
        <v>0</v>
      </c>
      <c r="M143" s="103" t="str">
        <f t="shared" si="36"/>
        <v/>
      </c>
      <c r="N143" s="103" t="str">
        <f t="shared" si="37"/>
        <v/>
      </c>
      <c r="O143" s="103" t="str">
        <f t="shared" si="38"/>
        <v/>
      </c>
      <c r="P143" s="103" t="str">
        <f t="shared" si="39"/>
        <v/>
      </c>
      <c r="Q143" s="289" t="str">
        <f t="shared" si="40"/>
        <v/>
      </c>
      <c r="V143" s="289"/>
      <c r="X143" s="103" t="str">
        <f t="shared" si="41"/>
        <v/>
      </c>
      <c r="Y143" s="103" t="str">
        <f t="shared" si="42"/>
        <v/>
      </c>
      <c r="Z143" s="103" t="str">
        <f t="shared" si="43"/>
        <v/>
      </c>
      <c r="AA143" s="103" t="str">
        <f t="shared" si="44"/>
        <v/>
      </c>
      <c r="AB143" s="103" t="str">
        <f t="shared" si="45"/>
        <v/>
      </c>
      <c r="AC143" s="103" t="str">
        <f t="shared" si="46"/>
        <v/>
      </c>
      <c r="AD143" s="103" t="str">
        <f t="shared" si="47"/>
        <v/>
      </c>
      <c r="AE143" s="103" t="str">
        <f t="shared" si="48"/>
        <v/>
      </c>
      <c r="AF143" s="103" t="str">
        <f t="shared" si="49"/>
        <v/>
      </c>
      <c r="AG143" s="289" t="str">
        <f t="shared" si="50"/>
        <v/>
      </c>
      <c r="BB143" s="226" t="str">
        <f t="shared" si="31"/>
        <v/>
      </c>
      <c r="BC143" s="226" t="str">
        <f t="shared" si="32"/>
        <v/>
      </c>
      <c r="BD143" s="226" t="str">
        <f t="shared" si="33"/>
        <v/>
      </c>
      <c r="BE143" s="226" t="str">
        <f t="shared" si="34"/>
        <v/>
      </c>
      <c r="BF143" s="226" t="str">
        <f t="shared" si="35"/>
        <v/>
      </c>
    </row>
    <row r="144" spans="1:58">
      <c r="A144" s="140"/>
      <c r="B144" s="140"/>
      <c r="C144" s="140"/>
      <c r="D144" s="140"/>
      <c r="E144" s="140"/>
      <c r="G144" s="103">
        <f t="shared" si="51"/>
        <v>0</v>
      </c>
      <c r="H144" s="103">
        <f t="shared" si="52"/>
        <v>0</v>
      </c>
      <c r="I144" s="103">
        <f t="shared" si="53"/>
        <v>0</v>
      </c>
      <c r="J144" s="103">
        <f t="shared" si="54"/>
        <v>0</v>
      </c>
      <c r="K144" s="103">
        <f t="shared" si="55"/>
        <v>0</v>
      </c>
      <c r="M144" s="103" t="str">
        <f t="shared" si="36"/>
        <v/>
      </c>
      <c r="N144" s="103" t="str">
        <f t="shared" si="37"/>
        <v/>
      </c>
      <c r="O144" s="103" t="str">
        <f t="shared" si="38"/>
        <v/>
      </c>
      <c r="P144" s="103" t="str">
        <f t="shared" si="39"/>
        <v/>
      </c>
      <c r="Q144" s="289" t="str">
        <f t="shared" si="40"/>
        <v/>
      </c>
      <c r="V144" s="289"/>
      <c r="X144" s="103" t="str">
        <f t="shared" si="41"/>
        <v/>
      </c>
      <c r="Y144" s="103" t="str">
        <f t="shared" si="42"/>
        <v/>
      </c>
      <c r="Z144" s="103" t="str">
        <f t="shared" si="43"/>
        <v/>
      </c>
      <c r="AA144" s="103" t="str">
        <f t="shared" si="44"/>
        <v/>
      </c>
      <c r="AB144" s="103" t="str">
        <f t="shared" si="45"/>
        <v/>
      </c>
      <c r="AC144" s="103" t="str">
        <f t="shared" si="46"/>
        <v/>
      </c>
      <c r="AD144" s="103" t="str">
        <f t="shared" si="47"/>
        <v/>
      </c>
      <c r="AE144" s="103" t="str">
        <f t="shared" si="48"/>
        <v/>
      </c>
      <c r="AF144" s="103" t="str">
        <f t="shared" si="49"/>
        <v/>
      </c>
      <c r="AG144" s="289" t="str">
        <f t="shared" si="50"/>
        <v/>
      </c>
      <c r="BB144" s="226" t="str">
        <f t="shared" si="31"/>
        <v/>
      </c>
      <c r="BC144" s="226" t="str">
        <f t="shared" si="32"/>
        <v/>
      </c>
      <c r="BD144" s="226" t="str">
        <f t="shared" si="33"/>
        <v/>
      </c>
      <c r="BE144" s="226" t="str">
        <f t="shared" si="34"/>
        <v/>
      </c>
      <c r="BF144" s="226" t="str">
        <f t="shared" si="35"/>
        <v/>
      </c>
    </row>
    <row r="145" spans="1:58">
      <c r="A145" s="140"/>
      <c r="B145" s="140"/>
      <c r="C145" s="140"/>
      <c r="D145" s="140"/>
      <c r="E145" s="140"/>
      <c r="G145" s="103">
        <f>A145^2</f>
        <v>0</v>
      </c>
      <c r="H145" s="103">
        <f>B145^2</f>
        <v>0</v>
      </c>
      <c r="I145" s="103">
        <f>C145^2</f>
        <v>0</v>
      </c>
      <c r="J145" s="103">
        <f>D145^2</f>
        <v>0</v>
      </c>
      <c r="K145" s="103">
        <f>E145^2</f>
        <v>0</v>
      </c>
      <c r="M145" s="103" t="str">
        <f t="shared" si="36"/>
        <v/>
      </c>
      <c r="N145" s="103" t="str">
        <f t="shared" si="37"/>
        <v/>
      </c>
      <c r="O145" s="103" t="str">
        <f t="shared" si="38"/>
        <v/>
      </c>
      <c r="P145" s="103" t="str">
        <f t="shared" si="39"/>
        <v/>
      </c>
      <c r="Q145" s="289" t="str">
        <f t="shared" si="40"/>
        <v/>
      </c>
      <c r="V145" s="289"/>
      <c r="X145" s="103" t="str">
        <f t="shared" si="41"/>
        <v/>
      </c>
      <c r="Y145" s="103" t="str">
        <f t="shared" si="42"/>
        <v/>
      </c>
      <c r="Z145" s="103" t="str">
        <f t="shared" si="43"/>
        <v/>
      </c>
      <c r="AA145" s="103" t="str">
        <f t="shared" si="44"/>
        <v/>
      </c>
      <c r="AB145" s="103" t="str">
        <f t="shared" si="45"/>
        <v/>
      </c>
      <c r="AC145" s="103" t="str">
        <f t="shared" si="46"/>
        <v/>
      </c>
      <c r="AD145" s="103" t="str">
        <f t="shared" si="47"/>
        <v/>
      </c>
      <c r="AE145" s="103" t="str">
        <f t="shared" si="48"/>
        <v/>
      </c>
      <c r="AF145" s="103" t="str">
        <f t="shared" si="49"/>
        <v/>
      </c>
      <c r="AG145" s="289" t="str">
        <f t="shared" si="50"/>
        <v/>
      </c>
      <c r="BB145" s="226" t="str">
        <f t="shared" si="31"/>
        <v/>
      </c>
      <c r="BC145" s="226" t="str">
        <f t="shared" si="32"/>
        <v/>
      </c>
      <c r="BD145" s="226" t="str">
        <f t="shared" si="33"/>
        <v/>
      </c>
      <c r="BE145" s="226" t="str">
        <f t="shared" si="34"/>
        <v/>
      </c>
      <c r="BF145" s="226" t="str">
        <f t="shared" si="35"/>
        <v/>
      </c>
    </row>
    <row r="146" spans="1:58">
      <c r="A146" s="140"/>
      <c r="B146" s="140"/>
      <c r="C146" s="140"/>
      <c r="D146" s="140"/>
      <c r="E146" s="140"/>
      <c r="G146" s="103">
        <f t="shared" si="51"/>
        <v>0</v>
      </c>
      <c r="H146" s="103">
        <f t="shared" si="52"/>
        <v>0</v>
      </c>
      <c r="I146" s="103">
        <f t="shared" si="53"/>
        <v>0</v>
      </c>
      <c r="J146" s="103">
        <f t="shared" si="54"/>
        <v>0</v>
      </c>
      <c r="K146" s="103">
        <f t="shared" si="55"/>
        <v>0</v>
      </c>
      <c r="M146" s="103" t="str">
        <f t="shared" si="36"/>
        <v/>
      </c>
      <c r="N146" s="103" t="str">
        <f t="shared" si="37"/>
        <v/>
      </c>
      <c r="O146" s="103" t="str">
        <f t="shared" si="38"/>
        <v/>
      </c>
      <c r="P146" s="103" t="str">
        <f t="shared" si="39"/>
        <v/>
      </c>
      <c r="Q146" s="289" t="str">
        <f t="shared" si="40"/>
        <v/>
      </c>
      <c r="V146" s="289"/>
      <c r="X146" s="103" t="str">
        <f t="shared" si="41"/>
        <v/>
      </c>
      <c r="Y146" s="103" t="str">
        <f t="shared" si="42"/>
        <v/>
      </c>
      <c r="Z146" s="103" t="str">
        <f t="shared" si="43"/>
        <v/>
      </c>
      <c r="AA146" s="103" t="str">
        <f t="shared" si="44"/>
        <v/>
      </c>
      <c r="AB146" s="103" t="str">
        <f t="shared" si="45"/>
        <v/>
      </c>
      <c r="AC146" s="103" t="str">
        <f t="shared" si="46"/>
        <v/>
      </c>
      <c r="AD146" s="103" t="str">
        <f t="shared" si="47"/>
        <v/>
      </c>
      <c r="AE146" s="103" t="str">
        <f t="shared" si="48"/>
        <v/>
      </c>
      <c r="AF146" s="103" t="str">
        <f t="shared" si="49"/>
        <v/>
      </c>
      <c r="AG146" s="289" t="str">
        <f t="shared" si="50"/>
        <v/>
      </c>
      <c r="BB146" s="226" t="str">
        <f t="shared" si="31"/>
        <v/>
      </c>
      <c r="BC146" s="226" t="str">
        <f t="shared" si="32"/>
        <v/>
      </c>
      <c r="BD146" s="226" t="str">
        <f t="shared" si="33"/>
        <v/>
      </c>
      <c r="BE146" s="226" t="str">
        <f t="shared" si="34"/>
        <v/>
      </c>
      <c r="BF146" s="226" t="str">
        <f t="shared" si="35"/>
        <v/>
      </c>
    </row>
    <row r="147" spans="1:58">
      <c r="A147" s="140"/>
      <c r="B147" s="140"/>
      <c r="C147" s="140"/>
      <c r="D147" s="140"/>
      <c r="E147" s="140"/>
      <c r="G147" s="103">
        <f t="shared" si="51"/>
        <v>0</v>
      </c>
      <c r="H147" s="103">
        <f t="shared" si="52"/>
        <v>0</v>
      </c>
      <c r="I147" s="103">
        <f t="shared" si="53"/>
        <v>0</v>
      </c>
      <c r="J147" s="103">
        <f t="shared" si="54"/>
        <v>0</v>
      </c>
      <c r="K147" s="103">
        <f t="shared" si="55"/>
        <v>0</v>
      </c>
      <c r="M147" s="103" t="str">
        <f t="shared" si="36"/>
        <v/>
      </c>
      <c r="N147" s="103" t="str">
        <f t="shared" si="37"/>
        <v/>
      </c>
      <c r="O147" s="103" t="str">
        <f t="shared" si="38"/>
        <v/>
      </c>
      <c r="P147" s="103" t="str">
        <f t="shared" si="39"/>
        <v/>
      </c>
      <c r="Q147" s="289" t="str">
        <f t="shared" si="40"/>
        <v/>
      </c>
      <c r="V147" s="289"/>
      <c r="X147" s="103" t="str">
        <f t="shared" si="41"/>
        <v/>
      </c>
      <c r="Y147" s="103" t="str">
        <f t="shared" si="42"/>
        <v/>
      </c>
      <c r="Z147" s="103" t="str">
        <f t="shared" si="43"/>
        <v/>
      </c>
      <c r="AA147" s="103" t="str">
        <f t="shared" si="44"/>
        <v/>
      </c>
      <c r="AB147" s="103" t="str">
        <f t="shared" si="45"/>
        <v/>
      </c>
      <c r="AC147" s="103" t="str">
        <f t="shared" si="46"/>
        <v/>
      </c>
      <c r="AD147" s="103" t="str">
        <f t="shared" si="47"/>
        <v/>
      </c>
      <c r="AE147" s="103" t="str">
        <f t="shared" si="48"/>
        <v/>
      </c>
      <c r="AF147" s="103" t="str">
        <f t="shared" si="49"/>
        <v/>
      </c>
      <c r="AG147" s="289" t="str">
        <f t="shared" si="50"/>
        <v/>
      </c>
      <c r="BB147" s="222" t="str">
        <f>IF(A147="","",A147-A$153)</f>
        <v/>
      </c>
      <c r="BC147" s="222" t="str">
        <f>IF(B147="","",B147-B$153)</f>
        <v/>
      </c>
      <c r="BD147" s="222" t="str">
        <f>IF(C147="","",C147-C$153)</f>
        <v/>
      </c>
      <c r="BE147" s="222" t="str">
        <f>IF(D147="","",D147-D$153)</f>
        <v/>
      </c>
      <c r="BF147" s="222" t="str">
        <f>IF(E147="","",E147-E$153)</f>
        <v/>
      </c>
    </row>
    <row r="148" spans="1:58">
      <c r="A148" s="103" t="s">
        <v>354</v>
      </c>
      <c r="B148" s="103" t="s">
        <v>355</v>
      </c>
      <c r="C148" s="103" t="s">
        <v>354</v>
      </c>
      <c r="D148" s="103" t="s">
        <v>354</v>
      </c>
      <c r="E148" s="103" t="s">
        <v>355</v>
      </c>
      <c r="BB148" s="103" t="s">
        <v>354</v>
      </c>
      <c r="BC148" s="103" t="s">
        <v>355</v>
      </c>
      <c r="BD148" s="103" t="s">
        <v>354</v>
      </c>
      <c r="BE148" s="103" t="s">
        <v>354</v>
      </c>
      <c r="BF148" s="103" t="s">
        <v>355</v>
      </c>
    </row>
    <row r="149" spans="1:58">
      <c r="A149" s="103">
        <f>SUM(A18:A147)</f>
        <v>70</v>
      </c>
      <c r="B149" s="103">
        <f>SUM(B18:B147)</f>
        <v>73</v>
      </c>
      <c r="C149" s="103">
        <f>SUM(C18:C147)</f>
        <v>66</v>
      </c>
      <c r="D149" s="103">
        <f>SUM(D18:D147)</f>
        <v>53</v>
      </c>
      <c r="E149" s="103">
        <f>SUM(E18:E147)</f>
        <v>52</v>
      </c>
      <c r="G149" s="103">
        <f>A149+B149+C149+D149+E149</f>
        <v>314</v>
      </c>
    </row>
    <row r="150" spans="1:58">
      <c r="A150" s="103">
        <f>A149^2</f>
        <v>4900</v>
      </c>
      <c r="B150" s="103">
        <f>B149^2</f>
        <v>5329</v>
      </c>
      <c r="C150" s="103">
        <f>C149^2</f>
        <v>4356</v>
      </c>
      <c r="D150" s="103">
        <f>D149^2</f>
        <v>2809</v>
      </c>
      <c r="E150" s="103">
        <f>E149^2</f>
        <v>2704</v>
      </c>
      <c r="G150" s="103">
        <f>G149^2</f>
        <v>98596</v>
      </c>
    </row>
    <row r="151" spans="1:58">
      <c r="A151" s="103">
        <f>COUNT(A18:A147)</f>
        <v>6</v>
      </c>
      <c r="B151" s="103">
        <f>COUNT(B18:B147)</f>
        <v>6</v>
      </c>
      <c r="C151" s="103">
        <f>COUNT(C18:C147)</f>
        <v>6</v>
      </c>
      <c r="D151" s="103">
        <f>COUNT(D18:D147)</f>
        <v>6</v>
      </c>
      <c r="E151" s="103">
        <f>COUNT(E18:E147)</f>
        <v>6</v>
      </c>
      <c r="G151" s="103">
        <f>A151+B151+C151+D151+E151</f>
        <v>30</v>
      </c>
    </row>
    <row r="152" spans="1:58">
      <c r="A152" s="103">
        <f>A150/A151</f>
        <v>816.66666666666663</v>
      </c>
      <c r="B152" s="103">
        <f>B150/B151</f>
        <v>888.16666666666663</v>
      </c>
      <c r="C152" s="103">
        <f>C150/C151</f>
        <v>726</v>
      </c>
      <c r="D152" s="103">
        <f>D150/D151</f>
        <v>468.16666666666669</v>
      </c>
      <c r="E152" s="103">
        <f>E150/E151</f>
        <v>450.66666666666669</v>
      </c>
      <c r="G152" s="103">
        <f>G150/G151</f>
        <v>3286.5333333333333</v>
      </c>
    </row>
    <row r="153" spans="1:58">
      <c r="A153" s="103">
        <f>A149/A151</f>
        <v>11.666666666666666</v>
      </c>
      <c r="B153" s="103">
        <f>B149/B151</f>
        <v>12.166666666666666</v>
      </c>
      <c r="C153" s="103">
        <f>C149/C151</f>
        <v>11</v>
      </c>
      <c r="D153" s="103">
        <f>D149/D151</f>
        <v>8.8333333333333339</v>
      </c>
      <c r="E153" s="103">
        <f>E149/E151</f>
        <v>8.6666666666666661</v>
      </c>
    </row>
  </sheetData>
  <sheetProtection sheet="1" objects="1" scenarios="1"/>
  <mergeCells count="8">
    <mergeCell ref="C2:AV2"/>
    <mergeCell ref="C3:AV3"/>
    <mergeCell ref="C4:AV4"/>
    <mergeCell ref="BB16:BF16"/>
    <mergeCell ref="BB9:BF9"/>
    <mergeCell ref="BB10:BF10"/>
    <mergeCell ref="BB11:BF11"/>
    <mergeCell ref="BB12:BF12"/>
  </mergeCells>
  <phoneticPr fontId="0" type="noConversion"/>
  <hyperlinks>
    <hyperlink ref="BM8" r:id="rId1" xr:uid="{00000000-0004-0000-1000-000000000000}"/>
    <hyperlink ref="BM6" r:id="rId2" xr:uid="{00000000-0004-0000-1000-000001000000}"/>
  </hyperlinks>
  <pageMargins left="0.78740157499999996" right="0.78740157499999996" top="0.984251969" bottom="0.984251969" header="0.4921259845" footer="0.4921259845"/>
  <headerFooter alignWithMargins="0"/>
  <drawing r:id="rId3"/>
  <legacyDrawing r:id="rId4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9"/>
  <dimension ref="A1:N31"/>
  <sheetViews>
    <sheetView workbookViewId="0">
      <selection activeCell="E27" sqref="E27"/>
    </sheetView>
  </sheetViews>
  <sheetFormatPr baseColWidth="10" defaultRowHeight="12.75"/>
  <cols>
    <col min="1" max="4" width="6.5703125" customWidth="1"/>
    <col min="5" max="5" width="9.140625" customWidth="1"/>
    <col min="6" max="8" width="7.85546875" customWidth="1"/>
    <col min="9" max="10" width="6.5703125" customWidth="1"/>
    <col min="12" max="12" width="5.140625" customWidth="1"/>
    <col min="13" max="13" width="4.5703125" customWidth="1"/>
    <col min="14" max="14" width="4.85546875" customWidth="1"/>
  </cols>
  <sheetData>
    <row r="1" spans="1:14" ht="15">
      <c r="A1" s="459" t="s">
        <v>204</v>
      </c>
      <c r="B1" s="459"/>
      <c r="C1" s="459"/>
      <c r="D1" s="459"/>
      <c r="E1" s="459"/>
      <c r="F1" s="459"/>
      <c r="G1" s="459"/>
      <c r="H1" s="459"/>
      <c r="I1" s="459"/>
      <c r="J1" s="459"/>
    </row>
    <row r="3" spans="1:14">
      <c r="A3" t="s">
        <v>304</v>
      </c>
    </row>
    <row r="5" spans="1:14">
      <c r="F5" s="16" t="s">
        <v>310</v>
      </c>
      <c r="G5" s="16" t="s">
        <v>311</v>
      </c>
      <c r="H5" s="16" t="s">
        <v>312</v>
      </c>
    </row>
    <row r="6" spans="1:14">
      <c r="B6" s="9" t="s">
        <v>205</v>
      </c>
      <c r="C6" s="10"/>
      <c r="D6" s="10"/>
      <c r="E6" s="25"/>
      <c r="F6" s="16">
        <v>3</v>
      </c>
      <c r="G6" s="16">
        <v>4</v>
      </c>
      <c r="H6" s="16">
        <v>5</v>
      </c>
      <c r="L6">
        <f>IF(F6&gt;10,10,F6)</f>
        <v>3</v>
      </c>
      <c r="M6">
        <f>IF(G6&gt;10,10,G6)</f>
        <v>4</v>
      </c>
      <c r="N6">
        <f>IF(H6&gt;10,10,H6)</f>
        <v>5</v>
      </c>
    </row>
    <row r="7" spans="1:14">
      <c r="B7" s="9" t="s">
        <v>305</v>
      </c>
      <c r="C7" s="10"/>
      <c r="D7" s="10"/>
      <c r="E7" s="25"/>
      <c r="F7" s="16">
        <f>(MAX('ANOVA 1 dim - 3 groupes indépts'!AD10:AD12)-1)</f>
        <v>23</v>
      </c>
      <c r="G7" s="16">
        <f>(MAX('ANOVA 1 dim - 4 groupes indépts'!AK15:AK18)-1)</f>
        <v>6</v>
      </c>
      <c r="H7" s="16">
        <f>(MAX('ANOVA 1 dim - 5 groupes indépts'!AQ15:AQ19)-1)</f>
        <v>5</v>
      </c>
      <c r="L7">
        <f>IF(F7&gt;100,100,IF(F7&gt;70,100,IF(F7&gt;60,60,IF(F7&gt;40,60,IF(F7&gt;24,30,IF(F7&gt;17,20,F7))))))</f>
        <v>20</v>
      </c>
      <c r="M7">
        <f>IF(G7&gt;100,100,IF(G7&gt;70,100,IF(G7&gt;60,60,IF(G7&gt;40,60,IF(G7&gt;24,30,IF(G7&gt;17,20,G7))))))</f>
        <v>6</v>
      </c>
      <c r="N7">
        <f>IF(H7&gt;100,100,IF(H7&gt;70,100,IF(H7&gt;60,60,IF(H7&gt;40,60,IF(H7&gt;24,30,IF(H7&gt;17,20,H7))))))</f>
        <v>5</v>
      </c>
    </row>
    <row r="8" spans="1:14">
      <c r="B8" s="9" t="s">
        <v>306</v>
      </c>
      <c r="C8" s="10"/>
      <c r="D8" s="10"/>
      <c r="E8" s="25"/>
      <c r="F8" s="36">
        <f>MAX('ANOVA 1 dim - 3 groupes indépts'!AF10:AF12)</f>
        <v>5.4764492753623193</v>
      </c>
      <c r="G8" s="36">
        <f>MAX('ANOVA 1 dim - 4 groupes indépts'!AM15:AM18)</f>
        <v>6.9523809523809632</v>
      </c>
      <c r="H8" s="36">
        <f>MAX('ANOVA 1 dim - 5 groupes indépts'!AS15:AS19)</f>
        <v>7.6</v>
      </c>
    </row>
    <row r="9" spans="1:14">
      <c r="B9" s="9" t="s">
        <v>307</v>
      </c>
      <c r="C9" s="10"/>
      <c r="D9" s="10"/>
      <c r="E9" s="25"/>
      <c r="F9" s="36">
        <f>MIN('ANOVA 1 dim - 3 groupes indépts'!AF10:AF12)</f>
        <v>4.0416666666666661</v>
      </c>
      <c r="G9" s="36">
        <f>MIN('ANOVA 1 dim - 4 groupes indépts'!AM15:AM18)</f>
        <v>3.2380952380952217</v>
      </c>
      <c r="H9" s="36">
        <f>MIN('ANOVA 1 dim - 5 groupes indépts'!AS15:AS19)</f>
        <v>1.0666666666666629</v>
      </c>
    </row>
    <row r="11" spans="1:14">
      <c r="B11" s="9" t="s">
        <v>308</v>
      </c>
      <c r="C11" s="10"/>
      <c r="D11" s="10"/>
      <c r="E11" s="25"/>
      <c r="F11" s="61">
        <f>F8/F9</f>
        <v>1.3549977588525328</v>
      </c>
      <c r="G11" s="61">
        <f>G8/G9</f>
        <v>2.1470588235294259</v>
      </c>
      <c r="H11" s="61">
        <f>H8/H9</f>
        <v>7.1250000000000249</v>
      </c>
    </row>
    <row r="12" spans="1:14">
      <c r="B12" s="9" t="s">
        <v>309</v>
      </c>
      <c r="C12" s="10"/>
      <c r="D12" s="10"/>
      <c r="E12" s="25"/>
      <c r="F12" s="61">
        <f>VLOOKUP(L7,$A17:$J31,F6,TRUE)</f>
        <v>2.95</v>
      </c>
      <c r="G12" s="61">
        <f>VLOOKUP(M7,$A17:$J31,G6,TRUE)</f>
        <v>10.4</v>
      </c>
      <c r="H12" s="61">
        <f>VLOOKUP(N7,$A17:$J31,H6,TRUE)</f>
        <v>16.3</v>
      </c>
    </row>
    <row r="17" spans="1:10">
      <c r="A17" s="37"/>
      <c r="B17" s="460" t="s">
        <v>205</v>
      </c>
      <c r="C17" s="461"/>
      <c r="D17" s="461"/>
      <c r="E17" s="461"/>
      <c r="F17" s="461"/>
      <c r="G17" s="461"/>
      <c r="H17" s="461"/>
      <c r="I17" s="461"/>
      <c r="J17" s="462"/>
    </row>
    <row r="18" spans="1:10">
      <c r="A18" s="38" t="s">
        <v>206</v>
      </c>
      <c r="B18" s="20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1">
        <v>9</v>
      </c>
      <c r="J18" s="11">
        <v>10</v>
      </c>
    </row>
    <row r="19" spans="1:10">
      <c r="A19" s="39">
        <v>4</v>
      </c>
      <c r="B19" s="5">
        <v>9.6</v>
      </c>
      <c r="C19" s="5">
        <v>15.5</v>
      </c>
      <c r="D19" s="5">
        <v>20.6</v>
      </c>
      <c r="E19" s="5">
        <v>25.5</v>
      </c>
      <c r="F19" s="5">
        <v>29.5</v>
      </c>
      <c r="G19" s="5">
        <v>33.6</v>
      </c>
      <c r="H19" s="5">
        <v>37.5</v>
      </c>
      <c r="I19" s="5">
        <v>41.4</v>
      </c>
      <c r="J19" s="40">
        <v>44.6</v>
      </c>
    </row>
    <row r="20" spans="1:10">
      <c r="A20" s="39">
        <v>5</v>
      </c>
      <c r="B20" s="5">
        <v>7.15</v>
      </c>
      <c r="C20" s="5">
        <v>10.8</v>
      </c>
      <c r="D20" s="5">
        <v>13.7</v>
      </c>
      <c r="E20" s="5">
        <v>16.3</v>
      </c>
      <c r="F20" s="5">
        <v>18.7</v>
      </c>
      <c r="G20" s="5">
        <v>20.8</v>
      </c>
      <c r="H20" s="5">
        <v>22.9</v>
      </c>
      <c r="I20" s="5">
        <v>24.7</v>
      </c>
      <c r="J20" s="40">
        <v>26.5</v>
      </c>
    </row>
    <row r="21" spans="1:10">
      <c r="A21" s="39">
        <v>6</v>
      </c>
      <c r="B21" s="5">
        <v>5.82</v>
      </c>
      <c r="C21" s="5">
        <v>8.3800000000000008</v>
      </c>
      <c r="D21" s="5">
        <v>10.4</v>
      </c>
      <c r="E21" s="5">
        <v>12.1</v>
      </c>
      <c r="F21" s="5">
        <v>13.7</v>
      </c>
      <c r="G21" s="5">
        <v>15</v>
      </c>
      <c r="H21" s="5">
        <v>16.3</v>
      </c>
      <c r="I21" s="5">
        <v>17.5</v>
      </c>
      <c r="J21" s="40">
        <v>18.600000000000001</v>
      </c>
    </row>
    <row r="22" spans="1:10">
      <c r="A22" s="39">
        <v>7</v>
      </c>
      <c r="B22" s="5">
        <v>4.99</v>
      </c>
      <c r="C22" s="5">
        <v>6.94</v>
      </c>
      <c r="D22" s="5">
        <v>8.44</v>
      </c>
      <c r="E22" s="5">
        <v>9.6999999999999993</v>
      </c>
      <c r="F22" s="5">
        <v>10.8</v>
      </c>
      <c r="G22" s="5">
        <v>11.8</v>
      </c>
      <c r="H22" s="5">
        <v>12.7</v>
      </c>
      <c r="I22" s="5">
        <v>13.5</v>
      </c>
      <c r="J22" s="40">
        <v>14.3</v>
      </c>
    </row>
    <row r="23" spans="1:10">
      <c r="A23" s="39">
        <v>8</v>
      </c>
      <c r="B23" s="5">
        <v>4.43</v>
      </c>
      <c r="C23" s="5">
        <v>6</v>
      </c>
      <c r="D23" s="5">
        <v>7.18</v>
      </c>
      <c r="E23" s="5">
        <v>8.1199999999999992</v>
      </c>
      <c r="F23" s="5">
        <v>9.0299999999999994</v>
      </c>
      <c r="G23" s="5">
        <v>9.7799999999999994</v>
      </c>
      <c r="H23" s="5">
        <v>10.5</v>
      </c>
      <c r="I23" s="5">
        <v>11.1</v>
      </c>
      <c r="J23" s="40">
        <v>11.7</v>
      </c>
    </row>
    <row r="24" spans="1:10">
      <c r="A24" s="39">
        <v>9</v>
      </c>
      <c r="B24" s="5">
        <v>4.03</v>
      </c>
      <c r="C24" s="5">
        <v>5.34</v>
      </c>
      <c r="D24" s="5">
        <v>6.31</v>
      </c>
      <c r="E24" s="5">
        <v>7.11</v>
      </c>
      <c r="F24" s="5">
        <v>7.8</v>
      </c>
      <c r="G24" s="5">
        <v>8.41</v>
      </c>
      <c r="H24" s="5">
        <v>8.9499999999999993</v>
      </c>
      <c r="I24" s="5">
        <v>9.4499999999999993</v>
      </c>
      <c r="J24" s="40">
        <v>9.91</v>
      </c>
    </row>
    <row r="25" spans="1:10">
      <c r="A25" s="39">
        <v>10</v>
      </c>
      <c r="B25" s="5">
        <v>3.72</v>
      </c>
      <c r="C25" s="5">
        <v>4.8499999999999996</v>
      </c>
      <c r="D25" s="5">
        <v>5.67</v>
      </c>
      <c r="E25" s="5">
        <v>6.34</v>
      </c>
      <c r="F25" s="5">
        <v>6.92</v>
      </c>
      <c r="G25" s="5">
        <v>7.42</v>
      </c>
      <c r="H25" s="5">
        <v>7.87</v>
      </c>
      <c r="I25" s="5">
        <v>8.2799999999999994</v>
      </c>
      <c r="J25" s="40">
        <v>8.66</v>
      </c>
    </row>
    <row r="26" spans="1:10">
      <c r="A26" s="39">
        <v>12</v>
      </c>
      <c r="B26" s="5">
        <v>3.28</v>
      </c>
      <c r="C26" s="5">
        <v>4.16</v>
      </c>
      <c r="D26" s="5">
        <v>4.79</v>
      </c>
      <c r="E26" s="5">
        <v>5.3</v>
      </c>
      <c r="F26" s="5">
        <v>5.72</v>
      </c>
      <c r="G26" s="5">
        <v>6.09</v>
      </c>
      <c r="H26" s="5">
        <v>6.42</v>
      </c>
      <c r="I26" s="5">
        <v>6.72</v>
      </c>
      <c r="J26" s="40">
        <v>7</v>
      </c>
    </row>
    <row r="27" spans="1:10">
      <c r="A27" s="39">
        <v>15</v>
      </c>
      <c r="B27" s="5">
        <v>2.86</v>
      </c>
      <c r="C27" s="5">
        <v>3.54</v>
      </c>
      <c r="D27" s="5">
        <v>4.01</v>
      </c>
      <c r="E27" s="5">
        <v>4.37</v>
      </c>
      <c r="F27" s="5">
        <v>4.68</v>
      </c>
      <c r="G27" s="5">
        <v>4.95</v>
      </c>
      <c r="H27" s="5">
        <v>5.19</v>
      </c>
      <c r="I27" s="5">
        <v>5.4</v>
      </c>
      <c r="J27" s="40">
        <v>5.59</v>
      </c>
    </row>
    <row r="28" spans="1:10">
      <c r="A28" s="39">
        <v>20</v>
      </c>
      <c r="B28" s="5">
        <v>2.46</v>
      </c>
      <c r="C28" s="5">
        <v>2.95</v>
      </c>
      <c r="D28" s="5">
        <v>3.29</v>
      </c>
      <c r="E28" s="5">
        <v>3.54</v>
      </c>
      <c r="F28" s="5">
        <v>3.76</v>
      </c>
      <c r="G28" s="5">
        <v>3.94</v>
      </c>
      <c r="H28" s="5">
        <v>4.0999999999999996</v>
      </c>
      <c r="I28" s="5">
        <v>4.24</v>
      </c>
      <c r="J28" s="40">
        <v>4.37</v>
      </c>
    </row>
    <row r="29" spans="1:10">
      <c r="A29" s="39">
        <v>30</v>
      </c>
      <c r="B29" s="5">
        <v>2.0699999999999998</v>
      </c>
      <c r="C29" s="5">
        <v>2.4</v>
      </c>
      <c r="D29" s="5">
        <v>2.61</v>
      </c>
      <c r="E29" s="5">
        <v>2.78</v>
      </c>
      <c r="F29" s="5">
        <v>2.91</v>
      </c>
      <c r="G29" s="5">
        <v>3.02</v>
      </c>
      <c r="H29" s="5">
        <v>3.12</v>
      </c>
      <c r="I29" s="5">
        <v>3.21</v>
      </c>
      <c r="J29" s="40">
        <v>3.29</v>
      </c>
    </row>
    <row r="30" spans="1:10">
      <c r="A30" s="39">
        <v>60</v>
      </c>
      <c r="B30" s="5">
        <v>1.67</v>
      </c>
      <c r="C30" s="5">
        <v>1.85</v>
      </c>
      <c r="D30" s="5">
        <v>1.96</v>
      </c>
      <c r="E30" s="5">
        <v>2.04</v>
      </c>
      <c r="F30" s="5">
        <v>2.11</v>
      </c>
      <c r="G30" s="5">
        <v>2.17</v>
      </c>
      <c r="H30" s="5">
        <v>2.2200000000000002</v>
      </c>
      <c r="I30" s="5">
        <v>2.2599999999999998</v>
      </c>
      <c r="J30" s="40">
        <v>2.2999999999999998</v>
      </c>
    </row>
    <row r="31" spans="1:10">
      <c r="A31" s="41">
        <v>100</v>
      </c>
      <c r="B31" s="42">
        <v>1</v>
      </c>
      <c r="C31" s="42">
        <v>1</v>
      </c>
      <c r="D31" s="42">
        <v>1</v>
      </c>
      <c r="E31" s="42">
        <v>1</v>
      </c>
      <c r="F31" s="42">
        <v>1</v>
      </c>
      <c r="G31" s="42">
        <v>1</v>
      </c>
      <c r="H31" s="42">
        <v>1</v>
      </c>
      <c r="I31" s="42">
        <v>1</v>
      </c>
      <c r="J31" s="43">
        <v>1</v>
      </c>
    </row>
  </sheetData>
  <mergeCells count="2">
    <mergeCell ref="A1:J1"/>
    <mergeCell ref="B17:J17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4:B64"/>
  <sheetViews>
    <sheetView workbookViewId="0"/>
  </sheetViews>
  <sheetFormatPr baseColWidth="10" defaultColWidth="11.5703125" defaultRowHeight="12.75"/>
  <cols>
    <col min="1" max="16384" width="11.5703125" style="62"/>
  </cols>
  <sheetData>
    <row r="4" spans="1:2" ht="15">
      <c r="A4" s="65" t="s">
        <v>231</v>
      </c>
    </row>
    <row r="5" spans="1:2" ht="15">
      <c r="A5" s="74"/>
    </row>
    <row r="6" spans="1:2" ht="15">
      <c r="A6" s="74" t="s">
        <v>232</v>
      </c>
    </row>
    <row r="8" spans="1:2" ht="15">
      <c r="A8" s="65" t="s">
        <v>34</v>
      </c>
    </row>
    <row r="9" spans="1:2" ht="15" customHeight="1">
      <c r="A9" s="65"/>
      <c r="B9" s="62" t="s">
        <v>90</v>
      </c>
    </row>
    <row r="11" spans="1:2">
      <c r="A11" s="62" t="s">
        <v>35</v>
      </c>
    </row>
    <row r="12" spans="1:2">
      <c r="A12" s="75" t="s">
        <v>55</v>
      </c>
    </row>
    <row r="13" spans="1:2">
      <c r="A13" s="75" t="s">
        <v>54</v>
      </c>
    </row>
    <row r="15" spans="1:2">
      <c r="A15" s="62" t="s">
        <v>36</v>
      </c>
    </row>
    <row r="16" spans="1:2">
      <c r="A16" s="62" t="s">
        <v>56</v>
      </c>
    </row>
    <row r="17" spans="1:2">
      <c r="A17" s="62" t="s">
        <v>57</v>
      </c>
    </row>
    <row r="18" spans="1:2">
      <c r="A18" s="62" t="s">
        <v>68</v>
      </c>
    </row>
    <row r="19" spans="1:2">
      <c r="A19" s="62" t="s">
        <v>39</v>
      </c>
    </row>
    <row r="21" spans="1:2">
      <c r="A21" s="62" t="s">
        <v>67</v>
      </c>
    </row>
    <row r="22" spans="1:2">
      <c r="A22" s="62" t="s">
        <v>37</v>
      </c>
    </row>
    <row r="23" spans="1:2">
      <c r="A23" s="62" t="s">
        <v>38</v>
      </c>
    </row>
    <row r="24" spans="1:2">
      <c r="A24" s="62" t="s">
        <v>58</v>
      </c>
    </row>
    <row r="26" spans="1:2">
      <c r="A26" s="62" t="s">
        <v>40</v>
      </c>
    </row>
    <row r="27" spans="1:2">
      <c r="B27" s="62" t="s">
        <v>59</v>
      </c>
    </row>
    <row r="28" spans="1:2">
      <c r="B28" s="75" t="s">
        <v>230</v>
      </c>
    </row>
    <row r="30" spans="1:2">
      <c r="A30" s="62" t="s">
        <v>41</v>
      </c>
    </row>
    <row r="31" spans="1:2">
      <c r="B31" s="75" t="s">
        <v>60</v>
      </c>
    </row>
    <row r="32" spans="1:2">
      <c r="B32" s="75" t="s">
        <v>61</v>
      </c>
    </row>
    <row r="34" spans="1:2">
      <c r="A34" s="62" t="s">
        <v>42</v>
      </c>
    </row>
    <row r="37" spans="1:2" ht="15">
      <c r="A37" s="65" t="s">
        <v>43</v>
      </c>
    </row>
    <row r="39" spans="1:2">
      <c r="A39" s="62" t="s">
        <v>44</v>
      </c>
    </row>
    <row r="40" spans="1:2">
      <c r="A40" s="62" t="s">
        <v>49</v>
      </c>
    </row>
    <row r="41" spans="1:2">
      <c r="B41" s="62" t="s">
        <v>45</v>
      </c>
    </row>
    <row r="42" spans="1:2">
      <c r="A42" s="62" t="s">
        <v>52</v>
      </c>
    </row>
    <row r="43" spans="1:2">
      <c r="B43" s="62" t="s">
        <v>50</v>
      </c>
    </row>
    <row r="44" spans="1:2">
      <c r="A44" s="62" t="s">
        <v>46</v>
      </c>
    </row>
    <row r="46" spans="1:2">
      <c r="A46" s="72" t="s">
        <v>51</v>
      </c>
    </row>
    <row r="47" spans="1:2">
      <c r="B47" s="62" t="s">
        <v>47</v>
      </c>
    </row>
    <row r="48" spans="1:2">
      <c r="B48" s="62" t="s">
        <v>48</v>
      </c>
    </row>
    <row r="50" spans="1:1">
      <c r="A50" s="72" t="s">
        <v>419</v>
      </c>
    </row>
    <row r="53" spans="1:1" ht="15">
      <c r="A53" s="74" t="s">
        <v>233</v>
      </c>
    </row>
    <row r="55" spans="1:1">
      <c r="A55" s="62" t="s">
        <v>234</v>
      </c>
    </row>
    <row r="56" spans="1:1">
      <c r="A56" s="62" t="s">
        <v>235</v>
      </c>
    </row>
    <row r="57" spans="1:1">
      <c r="A57" s="62" t="s">
        <v>240</v>
      </c>
    </row>
    <row r="58" spans="1:1">
      <c r="A58" s="62" t="s">
        <v>239</v>
      </c>
    </row>
    <row r="60" spans="1:1">
      <c r="A60" s="62" t="s">
        <v>236</v>
      </c>
    </row>
    <row r="61" spans="1:1">
      <c r="A61" s="62" t="s">
        <v>237</v>
      </c>
    </row>
    <row r="63" spans="1:1">
      <c r="A63" s="62" t="s">
        <v>238</v>
      </c>
    </row>
    <row r="64" spans="1:1">
      <c r="A64" s="62" t="s">
        <v>241</v>
      </c>
    </row>
  </sheetData>
  <sheetProtection sheet="1" objects="1" scenarios="1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49"/>
  <sheetViews>
    <sheetView zoomScale="115" zoomScaleNormal="115" workbookViewId="0">
      <selection activeCell="B3" sqref="B3:H3"/>
    </sheetView>
  </sheetViews>
  <sheetFormatPr baseColWidth="10" defaultColWidth="11.5703125" defaultRowHeight="12.75"/>
  <cols>
    <col min="1" max="2" width="6.42578125" style="62" customWidth="1"/>
    <col min="3" max="3" width="17.140625" style="62" customWidth="1"/>
    <col min="4" max="4" width="20.42578125" style="62" customWidth="1"/>
    <col min="5" max="16384" width="11.5703125" style="62"/>
  </cols>
  <sheetData>
    <row r="3" spans="1:8" ht="15">
      <c r="B3" s="401" t="s">
        <v>836</v>
      </c>
      <c r="C3" s="401"/>
      <c r="D3" s="401"/>
      <c r="E3" s="401"/>
      <c r="F3" s="401"/>
      <c r="G3" s="401"/>
      <c r="H3" s="401"/>
    </row>
    <row r="5" spans="1:8">
      <c r="A5" s="68" t="s">
        <v>506</v>
      </c>
    </row>
    <row r="6" spans="1:8">
      <c r="B6" s="63" t="s">
        <v>509</v>
      </c>
    </row>
    <row r="7" spans="1:8">
      <c r="B7" s="63" t="s">
        <v>513</v>
      </c>
    </row>
    <row r="8" spans="1:8">
      <c r="C8" s="68" t="s">
        <v>454</v>
      </c>
    </row>
    <row r="9" spans="1:8">
      <c r="C9" s="68" t="s">
        <v>424</v>
      </c>
      <c r="D9" s="63" t="s">
        <v>433</v>
      </c>
    </row>
    <row r="10" spans="1:8">
      <c r="C10" s="68" t="s">
        <v>425</v>
      </c>
      <c r="D10" s="63" t="s">
        <v>434</v>
      </c>
    </row>
    <row r="11" spans="1:8">
      <c r="C11" s="68" t="s">
        <v>426</v>
      </c>
      <c r="D11" s="63" t="s">
        <v>435</v>
      </c>
    </row>
    <row r="12" spans="1:8">
      <c r="C12" s="68" t="s">
        <v>427</v>
      </c>
      <c r="D12" s="63" t="s">
        <v>436</v>
      </c>
    </row>
    <row r="13" spans="1:8">
      <c r="C13" s="68" t="s">
        <v>428</v>
      </c>
      <c r="D13" s="63" t="s">
        <v>437</v>
      </c>
    </row>
    <row r="14" spans="1:8">
      <c r="C14" s="68" t="s">
        <v>452</v>
      </c>
      <c r="D14" s="63" t="s">
        <v>453</v>
      </c>
    </row>
    <row r="15" spans="1:8">
      <c r="C15" s="68" t="s">
        <v>429</v>
      </c>
      <c r="D15" s="63" t="s">
        <v>438</v>
      </c>
    </row>
    <row r="16" spans="1:8">
      <c r="C16" s="68" t="s">
        <v>430</v>
      </c>
      <c r="D16" s="63" t="s">
        <v>439</v>
      </c>
    </row>
    <row r="17" spans="2:4">
      <c r="C17" s="68" t="s">
        <v>431</v>
      </c>
      <c r="D17" s="63" t="s">
        <v>440</v>
      </c>
    </row>
    <row r="18" spans="2:4">
      <c r="C18" s="68" t="s">
        <v>432</v>
      </c>
      <c r="D18" s="63" t="s">
        <v>441</v>
      </c>
    </row>
    <row r="20" spans="2:4">
      <c r="C20" s="68" t="s">
        <v>510</v>
      </c>
    </row>
    <row r="21" spans="2:4">
      <c r="C21" s="68" t="s">
        <v>442</v>
      </c>
      <c r="D21" s="63" t="s">
        <v>444</v>
      </c>
    </row>
    <row r="22" spans="2:4">
      <c r="C22" s="68" t="s">
        <v>445</v>
      </c>
      <c r="D22" s="63" t="s">
        <v>446</v>
      </c>
    </row>
    <row r="23" spans="2:4">
      <c r="C23" s="68" t="s">
        <v>447</v>
      </c>
      <c r="D23" s="63" t="s">
        <v>448</v>
      </c>
    </row>
    <row r="24" spans="2:4">
      <c r="C24" s="68" t="s">
        <v>449</v>
      </c>
      <c r="D24" s="63" t="s">
        <v>450</v>
      </c>
    </row>
    <row r="26" spans="2:4">
      <c r="C26" s="68" t="s">
        <v>451</v>
      </c>
    </row>
    <row r="27" spans="2:4">
      <c r="C27" s="63" t="s">
        <v>443</v>
      </c>
    </row>
    <row r="29" spans="2:4">
      <c r="B29" s="63" t="s">
        <v>834</v>
      </c>
    </row>
    <row r="30" spans="2:4">
      <c r="B30" s="63" t="s">
        <v>835</v>
      </c>
    </row>
    <row r="31" spans="2:4">
      <c r="B31" s="63" t="s">
        <v>841</v>
      </c>
    </row>
    <row r="32" spans="2:4">
      <c r="B32" s="62" t="s">
        <v>843</v>
      </c>
    </row>
    <row r="33" spans="1:3">
      <c r="B33" s="62" t="s">
        <v>842</v>
      </c>
    </row>
    <row r="34" spans="1:3">
      <c r="B34" s="63" t="s">
        <v>889</v>
      </c>
    </row>
    <row r="36" spans="1:3">
      <c r="A36" s="68" t="s">
        <v>507</v>
      </c>
    </row>
    <row r="37" spans="1:3">
      <c r="B37" s="63" t="s">
        <v>508</v>
      </c>
    </row>
    <row r="38" spans="1:3">
      <c r="B38" s="63" t="s">
        <v>840</v>
      </c>
    </row>
    <row r="39" spans="1:3">
      <c r="C39" s="315" t="s">
        <v>844</v>
      </c>
    </row>
    <row r="40" spans="1:3">
      <c r="C40" s="315"/>
    </row>
    <row r="41" spans="1:3">
      <c r="C41" s="315" t="s">
        <v>845</v>
      </c>
    </row>
    <row r="42" spans="1:3">
      <c r="C42" s="315"/>
    </row>
    <row r="43" spans="1:3">
      <c r="B43" s="63" t="s">
        <v>752</v>
      </c>
    </row>
    <row r="44" spans="1:3">
      <c r="C44" s="315" t="s">
        <v>837</v>
      </c>
    </row>
    <row r="45" spans="1:3">
      <c r="C45" s="315"/>
    </row>
    <row r="46" spans="1:3">
      <c r="B46" s="63" t="s">
        <v>702</v>
      </c>
    </row>
    <row r="47" spans="1:3">
      <c r="C47" s="315" t="s">
        <v>703</v>
      </c>
    </row>
    <row r="49" spans="3:3">
      <c r="C49" s="315" t="s">
        <v>400</v>
      </c>
    </row>
  </sheetData>
  <sheetProtection sheet="1" objects="1" scenarios="1"/>
  <mergeCells count="1">
    <mergeCell ref="B3:H3"/>
  </mergeCells>
  <hyperlinks>
    <hyperlink ref="C47" r:id="rId1" location="Cohen.27s_d" xr:uid="{00000000-0004-0000-0200-000006000000}"/>
    <hyperlink ref="C39" r:id="rId2" xr:uid="{98D0E8A8-A4E8-4355-8562-9260ABD67508}"/>
    <hyperlink ref="C41" r:id="rId3" xr:uid="{5A7CF9D9-EC1E-4DA5-BC2E-AFC779C945C6}"/>
  </hyperlinks>
  <pageMargins left="0.7" right="0.7" top="0.75" bottom="0.75" header="0.3" footer="0.3"/>
  <pageSetup paperSize="9" orientation="portrait" horizontalDpi="4294967293" verticalDpi="0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L55"/>
  <sheetViews>
    <sheetView workbookViewId="0">
      <selection activeCell="C7" sqref="C7"/>
    </sheetView>
  </sheetViews>
  <sheetFormatPr baseColWidth="10" defaultColWidth="11.5703125" defaultRowHeight="12.75"/>
  <cols>
    <col min="1" max="1" width="6.42578125" style="103" customWidth="1"/>
    <col min="2" max="2" width="15.42578125" style="103" customWidth="1"/>
    <col min="3" max="3" width="11.5703125" style="103"/>
    <col min="4" max="4" width="11.5703125" style="103" customWidth="1"/>
    <col min="5" max="5" width="20.28515625" style="103" customWidth="1"/>
    <col min="6" max="10" width="11.5703125" style="103"/>
    <col min="11" max="11" width="11.5703125" style="103" hidden="1" customWidth="1"/>
    <col min="12" max="16384" width="11.5703125" style="103"/>
  </cols>
  <sheetData>
    <row r="2" spans="2:11" ht="15.75">
      <c r="C2" s="402" t="s">
        <v>596</v>
      </c>
      <c r="D2" s="402"/>
      <c r="E2" s="402"/>
      <c r="F2" s="402"/>
      <c r="G2" s="402"/>
      <c r="H2" s="402"/>
    </row>
    <row r="3" spans="2:11" ht="15.75">
      <c r="C3" s="402" t="s">
        <v>597</v>
      </c>
      <c r="D3" s="402"/>
      <c r="E3" s="402"/>
      <c r="F3" s="402"/>
      <c r="G3" s="402"/>
      <c r="H3" s="402"/>
    </row>
    <row r="5" spans="2:11">
      <c r="B5" s="131" t="s">
        <v>849</v>
      </c>
    </row>
    <row r="7" spans="2:11">
      <c r="B7" s="286" t="s">
        <v>129</v>
      </c>
      <c r="C7" s="100">
        <v>20</v>
      </c>
      <c r="D7" s="295" t="s">
        <v>608</v>
      </c>
      <c r="K7" s="103">
        <f>COUNT(C7:C10)</f>
        <v>4</v>
      </c>
    </row>
    <row r="8" spans="2:11">
      <c r="B8" s="286" t="s">
        <v>599</v>
      </c>
      <c r="C8" s="100">
        <v>80</v>
      </c>
      <c r="E8" s="181" t="s">
        <v>600</v>
      </c>
      <c r="F8" s="224">
        <f>IF(K7&lt;4,"",ABS(C8-C9))</f>
        <v>20</v>
      </c>
    </row>
    <row r="9" spans="2:11">
      <c r="B9" s="286" t="s">
        <v>598</v>
      </c>
      <c r="C9" s="100">
        <v>100</v>
      </c>
      <c r="E9" s="351" t="s">
        <v>707</v>
      </c>
      <c r="F9" s="227">
        <f>IF(K7&lt;4,"",ABS((C8-C9)/C10))</f>
        <v>0.44444444444444442</v>
      </c>
    </row>
    <row r="10" spans="2:11">
      <c r="B10" s="286" t="s">
        <v>7</v>
      </c>
      <c r="C10" s="100">
        <v>45</v>
      </c>
      <c r="E10" s="181" t="s">
        <v>8</v>
      </c>
      <c r="F10" s="224">
        <f>IF(K7&lt;4,"",F9*SQRT(C7))</f>
        <v>1.987615979999813</v>
      </c>
    </row>
    <row r="12" spans="2:11" ht="25.5">
      <c r="B12" s="293" t="s">
        <v>612</v>
      </c>
      <c r="C12" s="294" t="s">
        <v>602</v>
      </c>
    </row>
    <row r="13" spans="2:11">
      <c r="B13" s="287" t="s">
        <v>618</v>
      </c>
      <c r="C13" s="287" t="s">
        <v>614</v>
      </c>
      <c r="E13" s="280"/>
    </row>
    <row r="14" spans="2:11">
      <c r="B14" s="287" t="s">
        <v>619</v>
      </c>
      <c r="C14" s="287" t="s">
        <v>615</v>
      </c>
    </row>
    <row r="15" spans="2:11">
      <c r="B15" s="287" t="s">
        <v>620</v>
      </c>
      <c r="C15" s="287" t="s">
        <v>616</v>
      </c>
    </row>
    <row r="16" spans="2:11">
      <c r="B16" s="287" t="s">
        <v>621</v>
      </c>
      <c r="C16" s="287" t="s">
        <v>617</v>
      </c>
      <c r="F16" s="131"/>
    </row>
    <row r="17" spans="2:12">
      <c r="B17" s="201" t="s">
        <v>609</v>
      </c>
      <c r="F17" s="131"/>
    </row>
    <row r="18" spans="2:12">
      <c r="B18" s="108" t="s">
        <v>610</v>
      </c>
      <c r="D18" s="115">
        <v>3</v>
      </c>
    </row>
    <row r="20" spans="2:12">
      <c r="B20" s="379" t="s">
        <v>607</v>
      </c>
      <c r="C20" s="380"/>
      <c r="D20" s="380"/>
      <c r="E20" s="381">
        <f>IF(K7&lt;4,"",IF(F10&lt;1,"moins de 20% !!",Table!N6))</f>
        <v>0.48</v>
      </c>
    </row>
    <row r="22" spans="2:12">
      <c r="B22" s="93"/>
      <c r="C22" s="78"/>
      <c r="D22" s="78"/>
      <c r="E22" s="78"/>
      <c r="F22" s="78"/>
      <c r="G22" s="78"/>
      <c r="H22" s="78"/>
      <c r="I22" s="78"/>
      <c r="J22" s="78"/>
      <c r="K22" s="193"/>
      <c r="L22" s="288"/>
    </row>
    <row r="23" spans="2:12">
      <c r="B23" s="292" t="s">
        <v>611</v>
      </c>
      <c r="C23" s="81"/>
      <c r="D23" s="81"/>
      <c r="E23" s="81"/>
      <c r="F23" s="81"/>
      <c r="G23" s="81"/>
      <c r="H23" s="81"/>
      <c r="I23" s="81"/>
      <c r="J23" s="81"/>
      <c r="L23" s="289"/>
    </row>
    <row r="24" spans="2:12">
      <c r="B24" s="90"/>
      <c r="C24" s="81"/>
      <c r="D24" s="81"/>
      <c r="E24" s="81"/>
      <c r="F24" s="81"/>
      <c r="G24" s="81"/>
      <c r="H24" s="81"/>
      <c r="I24" s="81"/>
      <c r="J24" s="81"/>
      <c r="L24" s="289"/>
    </row>
    <row r="25" spans="2:12">
      <c r="B25" s="216" t="s">
        <v>606</v>
      </c>
      <c r="C25" s="81"/>
      <c r="D25" s="81"/>
      <c r="E25" s="81"/>
      <c r="F25" s="81"/>
      <c r="G25" s="81"/>
      <c r="H25" s="81"/>
      <c r="I25" s="81"/>
      <c r="J25" s="81"/>
      <c r="L25" s="289"/>
    </row>
    <row r="26" spans="2:12">
      <c r="B26" s="90"/>
      <c r="C26" s="99" t="s">
        <v>515</v>
      </c>
      <c r="D26" s="81"/>
      <c r="E26" s="81"/>
      <c r="F26" s="81"/>
      <c r="G26" s="81"/>
      <c r="H26" s="81"/>
      <c r="I26" s="81"/>
      <c r="J26" s="81"/>
      <c r="L26" s="289"/>
    </row>
    <row r="27" spans="2:12">
      <c r="B27" s="90"/>
      <c r="C27" s="99" t="s">
        <v>516</v>
      </c>
      <c r="D27" s="81"/>
      <c r="E27" s="81"/>
      <c r="F27" s="81"/>
      <c r="G27" s="81"/>
      <c r="H27" s="81"/>
      <c r="I27" s="81"/>
      <c r="J27" s="81"/>
      <c r="L27" s="289"/>
    </row>
    <row r="28" spans="2:12">
      <c r="B28" s="90"/>
      <c r="C28" s="99" t="s">
        <v>716</v>
      </c>
      <c r="D28" s="81"/>
      <c r="E28" s="81"/>
      <c r="F28" s="81"/>
      <c r="G28" s="81"/>
      <c r="H28" s="81"/>
      <c r="I28" s="81"/>
      <c r="J28" s="81"/>
      <c r="L28" s="289"/>
    </row>
    <row r="29" spans="2:12">
      <c r="B29" s="90"/>
      <c r="C29" s="99" t="s">
        <v>715</v>
      </c>
      <c r="D29" s="81"/>
      <c r="E29" s="81"/>
      <c r="F29" s="81"/>
      <c r="G29" s="81"/>
      <c r="H29" s="81"/>
      <c r="I29" s="81"/>
      <c r="J29" s="81"/>
      <c r="L29" s="289"/>
    </row>
    <row r="30" spans="2:12">
      <c r="B30" s="90"/>
      <c r="C30" s="99"/>
      <c r="D30" s="81"/>
      <c r="E30" s="81"/>
      <c r="F30" s="81"/>
      <c r="G30" s="81"/>
      <c r="H30" s="81"/>
      <c r="I30" s="81"/>
      <c r="J30" s="81"/>
      <c r="L30" s="289"/>
    </row>
    <row r="31" spans="2:12">
      <c r="B31" s="90"/>
      <c r="C31" s="95" t="s">
        <v>323</v>
      </c>
      <c r="D31" s="81"/>
      <c r="E31" s="81"/>
      <c r="F31" s="81"/>
      <c r="G31" s="81"/>
      <c r="H31" s="81"/>
      <c r="I31" s="81"/>
      <c r="J31" s="81"/>
      <c r="L31" s="289"/>
    </row>
    <row r="32" spans="2:12">
      <c r="B32" s="90"/>
      <c r="C32" s="99" t="s">
        <v>613</v>
      </c>
      <c r="D32" s="99"/>
      <c r="E32" s="81"/>
      <c r="F32" s="81"/>
      <c r="G32" s="81"/>
      <c r="H32" s="81"/>
      <c r="I32" s="81"/>
      <c r="J32" s="81"/>
      <c r="L32" s="289"/>
    </row>
    <row r="33" spans="2:12">
      <c r="B33" s="90"/>
      <c r="C33" s="99" t="s">
        <v>717</v>
      </c>
      <c r="D33" s="81"/>
      <c r="E33" s="81"/>
      <c r="F33" s="81"/>
      <c r="G33" s="81"/>
      <c r="H33" s="81"/>
      <c r="I33" s="81"/>
      <c r="J33" s="81"/>
      <c r="L33" s="289"/>
    </row>
    <row r="34" spans="2:12">
      <c r="B34" s="90"/>
      <c r="C34" s="118" t="s">
        <v>352</v>
      </c>
      <c r="D34" s="81"/>
      <c r="E34" s="81"/>
      <c r="F34" s="81"/>
      <c r="G34" s="81"/>
      <c r="H34" s="81"/>
      <c r="I34" s="81"/>
      <c r="J34" s="81"/>
      <c r="L34" s="289"/>
    </row>
    <row r="35" spans="2:12">
      <c r="B35" s="90"/>
      <c r="C35" s="118" t="s">
        <v>346</v>
      </c>
      <c r="D35" s="81"/>
      <c r="E35" s="81"/>
      <c r="F35" s="81"/>
      <c r="G35" s="81"/>
      <c r="H35" s="81"/>
      <c r="I35" s="81"/>
      <c r="J35" s="81"/>
      <c r="L35" s="289"/>
    </row>
    <row r="36" spans="2:12">
      <c r="B36" s="90"/>
      <c r="C36" s="99" t="s">
        <v>603</v>
      </c>
      <c r="D36" s="81"/>
      <c r="E36" s="81"/>
      <c r="F36" s="81"/>
      <c r="G36" s="81"/>
      <c r="H36" s="81"/>
      <c r="I36" s="81"/>
      <c r="J36" s="81"/>
      <c r="L36" s="289"/>
    </row>
    <row r="37" spans="2:12">
      <c r="B37" s="90"/>
      <c r="C37" s="99" t="s">
        <v>772</v>
      </c>
      <c r="D37" s="81"/>
      <c r="E37" s="81"/>
      <c r="F37" s="81"/>
      <c r="G37" s="81"/>
      <c r="H37" s="81"/>
      <c r="I37" s="81"/>
      <c r="J37" s="81"/>
      <c r="L37" s="289"/>
    </row>
    <row r="38" spans="2:12">
      <c r="B38" s="90"/>
      <c r="C38" s="120" t="s">
        <v>718</v>
      </c>
      <c r="D38" s="81"/>
      <c r="E38" s="81"/>
      <c r="F38" s="81"/>
      <c r="G38" s="81"/>
      <c r="H38" s="81"/>
      <c r="I38" s="81"/>
      <c r="J38" s="81"/>
      <c r="L38" s="289"/>
    </row>
    <row r="39" spans="2:12">
      <c r="B39" s="90"/>
      <c r="C39" s="81"/>
      <c r="D39" s="81"/>
      <c r="E39" s="81"/>
      <c r="F39" s="81"/>
      <c r="G39" s="81"/>
      <c r="H39" s="81"/>
      <c r="I39" s="81"/>
      <c r="J39" s="81"/>
      <c r="L39" s="289"/>
    </row>
    <row r="40" spans="2:12">
      <c r="B40" s="90"/>
      <c r="C40" s="120" t="s">
        <v>522</v>
      </c>
      <c r="D40" s="81"/>
      <c r="E40" s="81"/>
      <c r="F40" s="81"/>
      <c r="G40" s="81"/>
      <c r="H40" s="81"/>
      <c r="I40" s="81"/>
      <c r="J40" s="81"/>
      <c r="L40" s="289"/>
    </row>
    <row r="41" spans="2:12" ht="13.5">
      <c r="B41" s="90"/>
      <c r="C41" s="121" t="s">
        <v>464</v>
      </c>
      <c r="D41" s="81"/>
      <c r="E41" s="81"/>
      <c r="F41" s="81"/>
      <c r="G41" s="81"/>
      <c r="H41" s="81"/>
      <c r="I41" s="81"/>
      <c r="J41" s="81"/>
      <c r="L41" s="289"/>
    </row>
    <row r="42" spans="2:12" ht="13.5">
      <c r="B42" s="90"/>
      <c r="C42" s="121" t="s">
        <v>605</v>
      </c>
      <c r="D42" s="81"/>
      <c r="E42" s="81"/>
      <c r="F42" s="81"/>
      <c r="G42" s="81"/>
      <c r="H42" s="81"/>
      <c r="I42" s="81"/>
      <c r="J42" s="81"/>
      <c r="L42" s="289"/>
    </row>
    <row r="43" spans="2:12">
      <c r="B43" s="90"/>
      <c r="C43" s="81"/>
      <c r="D43" s="81"/>
      <c r="E43" s="81"/>
      <c r="F43" s="81"/>
      <c r="G43" s="81"/>
      <c r="H43" s="81"/>
      <c r="I43" s="81"/>
      <c r="J43" s="81"/>
      <c r="L43" s="289"/>
    </row>
    <row r="44" spans="2:12">
      <c r="B44" s="90"/>
      <c r="C44" s="120" t="s">
        <v>523</v>
      </c>
      <c r="D44" s="81"/>
      <c r="E44" s="81"/>
      <c r="F44" s="81"/>
      <c r="G44" s="81"/>
      <c r="H44" s="81"/>
      <c r="I44" s="81"/>
      <c r="J44" s="81"/>
      <c r="L44" s="289"/>
    </row>
    <row r="45" spans="2:12" ht="13.5">
      <c r="B45" s="90"/>
      <c r="C45" s="121" t="s">
        <v>464</v>
      </c>
      <c r="D45" s="81"/>
      <c r="E45" s="81"/>
      <c r="F45" s="81"/>
      <c r="G45" s="81"/>
      <c r="H45" s="81"/>
      <c r="I45" s="81"/>
      <c r="J45" s="81"/>
      <c r="L45" s="289"/>
    </row>
    <row r="46" spans="2:12" ht="13.5">
      <c r="B46" s="90"/>
      <c r="C46" s="121" t="s">
        <v>604</v>
      </c>
      <c r="D46" s="81"/>
      <c r="E46" s="81"/>
      <c r="F46" s="81"/>
      <c r="G46" s="81"/>
      <c r="H46" s="81"/>
      <c r="I46" s="81"/>
      <c r="J46" s="81"/>
      <c r="L46" s="289"/>
    </row>
    <row r="47" spans="2:12">
      <c r="B47" s="90"/>
      <c r="C47" s="81"/>
      <c r="D47" s="81"/>
      <c r="E47" s="81"/>
      <c r="F47" s="81"/>
      <c r="G47" s="81"/>
      <c r="H47" s="81"/>
      <c r="I47" s="81"/>
      <c r="J47" s="81"/>
      <c r="L47" s="289"/>
    </row>
    <row r="48" spans="2:12">
      <c r="B48" s="90"/>
      <c r="C48" s="81"/>
      <c r="D48" s="81"/>
      <c r="E48" s="81"/>
      <c r="F48" s="81"/>
      <c r="G48" s="81"/>
      <c r="H48" s="81"/>
      <c r="I48" s="81"/>
      <c r="J48" s="81"/>
      <c r="L48" s="289"/>
    </row>
    <row r="49" spans="2:12">
      <c r="B49" s="341" t="s">
        <v>533</v>
      </c>
      <c r="C49" s="81"/>
      <c r="D49" s="81"/>
      <c r="E49" s="81"/>
      <c r="F49" s="81"/>
      <c r="G49" s="81"/>
      <c r="H49" s="81"/>
      <c r="I49" s="81"/>
      <c r="J49" s="81"/>
      <c r="L49" s="289"/>
    </row>
    <row r="50" spans="2:12">
      <c r="B50" s="98"/>
      <c r="C50" s="88"/>
      <c r="D50" s="88"/>
      <c r="E50" s="88"/>
      <c r="F50" s="88"/>
      <c r="G50" s="88"/>
      <c r="H50" s="88"/>
      <c r="I50" s="88"/>
      <c r="J50" s="88"/>
      <c r="K50" s="242"/>
      <c r="L50" s="291"/>
    </row>
    <row r="53" spans="2:12" ht="15">
      <c r="B53" s="106" t="s">
        <v>851</v>
      </c>
    </row>
    <row r="55" spans="2:12">
      <c r="C55" s="173" t="s">
        <v>850</v>
      </c>
    </row>
  </sheetData>
  <sheetProtection sheet="1" objects="1" scenarios="1"/>
  <mergeCells count="2">
    <mergeCell ref="C2:H2"/>
    <mergeCell ref="C3:H3"/>
  </mergeCells>
  <hyperlinks>
    <hyperlink ref="C55" r:id="rId1" xr:uid="{784EB9DB-C279-4999-BE45-94D4C21FCD1D}"/>
  </hyperlinks>
  <pageMargins left="0.7" right="0.7" top="0.75" bottom="0.75" header="0.3" footer="0.3"/>
  <pageSetup paperSize="9" orientation="portrait" horizontalDpi="4294967293" verticalDpi="0" r:id="rId2"/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18"/>
  <dimension ref="A1:N93"/>
  <sheetViews>
    <sheetView workbookViewId="0">
      <selection activeCell="F1" sqref="F1"/>
    </sheetView>
  </sheetViews>
  <sheetFormatPr baseColWidth="10" defaultRowHeight="12.75"/>
  <cols>
    <col min="1" max="7" width="8.5703125" customWidth="1"/>
    <col min="9" max="11" width="8.5703125" customWidth="1"/>
    <col min="12" max="12" width="7.140625" customWidth="1"/>
    <col min="13" max="13" width="12.42578125" customWidth="1"/>
    <col min="14" max="14" width="6.85546875" customWidth="1"/>
  </cols>
  <sheetData>
    <row r="1" spans="1:14">
      <c r="A1" t="s">
        <v>1</v>
      </c>
      <c r="F1" s="8" t="s">
        <v>846</v>
      </c>
    </row>
    <row r="3" spans="1:14">
      <c r="B3" s="44" t="s">
        <v>2</v>
      </c>
      <c r="C3" s="45"/>
      <c r="D3" s="45"/>
      <c r="E3" s="46"/>
      <c r="H3" s="6" t="s">
        <v>108</v>
      </c>
      <c r="M3" s="102" t="s">
        <v>601</v>
      </c>
    </row>
    <row r="4" spans="1:14" ht="16.5">
      <c r="A4" s="47" t="s">
        <v>0</v>
      </c>
      <c r="B4" s="2">
        <v>0.1</v>
      </c>
      <c r="C4" s="3">
        <v>0.05</v>
      </c>
      <c r="D4" s="3">
        <v>0.02</v>
      </c>
      <c r="E4" s="4">
        <v>0.01</v>
      </c>
      <c r="H4" s="13" t="s">
        <v>3</v>
      </c>
      <c r="I4" s="14">
        <f>'2 éch indépdts.'!C24</f>
        <v>1.1923215992100122</v>
      </c>
      <c r="M4" s="13" t="s">
        <v>3</v>
      </c>
      <c r="N4">
        <f>'1 échantillon'!F10</f>
        <v>1.987615979999813</v>
      </c>
    </row>
    <row r="5" spans="1:14">
      <c r="A5" s="5">
        <v>1</v>
      </c>
      <c r="B5" s="1">
        <v>0.26</v>
      </c>
      <c r="C5" s="1">
        <v>0.17</v>
      </c>
      <c r="D5" s="1">
        <v>0.09</v>
      </c>
      <c r="E5" s="1">
        <v>0.06</v>
      </c>
      <c r="H5" t="s">
        <v>5</v>
      </c>
      <c r="I5" s="7">
        <f>'2 éch indépdts.'!G31</f>
        <v>3</v>
      </c>
      <c r="M5" t="s">
        <v>5</v>
      </c>
      <c r="N5">
        <f>'1 échantillon'!D18</f>
        <v>3</v>
      </c>
    </row>
    <row r="6" spans="1:14">
      <c r="A6" s="5">
        <v>1.1000000000000001</v>
      </c>
      <c r="B6" s="1">
        <v>0.28999999999999998</v>
      </c>
      <c r="C6" s="1">
        <v>0.2</v>
      </c>
      <c r="D6" s="1">
        <v>0.11</v>
      </c>
      <c r="E6" s="1">
        <v>7.0000000000000007E-2</v>
      </c>
      <c r="H6" t="s">
        <v>4</v>
      </c>
      <c r="I6">
        <f>VLOOKUP(I4,$A$5:$E$45,I5,TRUE)</f>
        <v>0.2</v>
      </c>
      <c r="M6" t="s">
        <v>4</v>
      </c>
      <c r="N6">
        <f>VLOOKUP(N4,$A$5:$E$45,N5,TRUE)</f>
        <v>0.48</v>
      </c>
    </row>
    <row r="7" spans="1:14">
      <c r="A7" s="5">
        <v>1.2</v>
      </c>
      <c r="B7" s="1">
        <v>0.33</v>
      </c>
      <c r="C7" s="1">
        <v>0.22</v>
      </c>
      <c r="D7" s="1">
        <v>0.13</v>
      </c>
      <c r="E7" s="1">
        <v>0.08</v>
      </c>
    </row>
    <row r="8" spans="1:14">
      <c r="A8" s="5">
        <v>1.3</v>
      </c>
      <c r="B8" s="1">
        <v>0.37</v>
      </c>
      <c r="C8" s="1">
        <v>0.26</v>
      </c>
      <c r="D8" s="1">
        <v>0.15</v>
      </c>
      <c r="E8" s="1">
        <v>0.1</v>
      </c>
    </row>
    <row r="9" spans="1:14">
      <c r="A9" s="5">
        <v>1.4</v>
      </c>
      <c r="B9" s="1">
        <v>0.4</v>
      </c>
      <c r="C9" s="1">
        <v>0.28999999999999998</v>
      </c>
      <c r="D9" s="1">
        <v>0.18</v>
      </c>
      <c r="E9" s="1">
        <v>0.12</v>
      </c>
      <c r="H9" s="6" t="s">
        <v>109</v>
      </c>
    </row>
    <row r="10" spans="1:14" ht="14.25" customHeight="1">
      <c r="A10" s="5">
        <v>1.5</v>
      </c>
      <c r="B10" s="1">
        <v>0.44</v>
      </c>
      <c r="C10" s="1">
        <v>0.32</v>
      </c>
      <c r="D10" s="1">
        <v>0.2</v>
      </c>
      <c r="E10" s="1">
        <v>0.14000000000000001</v>
      </c>
      <c r="H10" s="13" t="s">
        <v>3</v>
      </c>
      <c r="I10">
        <f>'2 éch appariés'!F111</f>
        <v>2.0269410607843739</v>
      </c>
    </row>
    <row r="11" spans="1:14">
      <c r="A11" s="5">
        <v>1.6</v>
      </c>
      <c r="B11" s="1">
        <v>0.48</v>
      </c>
      <c r="C11" s="1">
        <v>0.36</v>
      </c>
      <c r="D11" s="1">
        <v>0.23</v>
      </c>
      <c r="E11" s="1">
        <v>0.17</v>
      </c>
      <c r="H11" t="s">
        <v>110</v>
      </c>
      <c r="I11">
        <f>'2 éch appariés'!I25</f>
        <v>3</v>
      </c>
    </row>
    <row r="12" spans="1:14">
      <c r="A12" s="5">
        <v>1.7</v>
      </c>
      <c r="B12" s="1">
        <v>0.52</v>
      </c>
      <c r="C12" s="1">
        <v>0.4</v>
      </c>
      <c r="D12" s="1">
        <v>0.27</v>
      </c>
      <c r="E12" s="1">
        <v>0.19</v>
      </c>
      <c r="H12" t="s">
        <v>111</v>
      </c>
      <c r="I12" s="1">
        <f>VLOOKUP(I10,A5:E45,I11,TRUE)</f>
        <v>0.52</v>
      </c>
    </row>
    <row r="13" spans="1:14">
      <c r="A13" s="5">
        <v>1.8</v>
      </c>
      <c r="B13" s="1">
        <v>0.56000000000000005</v>
      </c>
      <c r="C13" s="1">
        <v>0.44</v>
      </c>
      <c r="D13" s="1">
        <v>0.3</v>
      </c>
      <c r="E13" s="1">
        <v>0.22</v>
      </c>
    </row>
    <row r="14" spans="1:14">
      <c r="A14" s="5">
        <v>1.9</v>
      </c>
      <c r="B14" s="1">
        <v>0.6</v>
      </c>
      <c r="C14" s="1">
        <v>0.48</v>
      </c>
      <c r="D14" s="1">
        <v>0.34</v>
      </c>
      <c r="E14" s="1">
        <v>0.25</v>
      </c>
    </row>
    <row r="15" spans="1:14">
      <c r="A15" s="5">
        <v>2</v>
      </c>
      <c r="B15" s="1">
        <v>0.64</v>
      </c>
      <c r="C15" s="1">
        <v>0.52</v>
      </c>
      <c r="D15" s="1">
        <v>0.37</v>
      </c>
      <c r="E15" s="1">
        <v>0.28000000000000003</v>
      </c>
      <c r="H15" s="6" t="s">
        <v>131</v>
      </c>
      <c r="I15" s="1"/>
    </row>
    <row r="16" spans="1:14" ht="16.5">
      <c r="A16" s="5">
        <v>2.1</v>
      </c>
      <c r="B16" s="1">
        <v>0.68</v>
      </c>
      <c r="C16" s="1">
        <v>0.56000000000000005</v>
      </c>
      <c r="D16" s="1">
        <v>0.41</v>
      </c>
      <c r="E16" s="1">
        <v>0.32</v>
      </c>
      <c r="H16" s="13" t="s">
        <v>3</v>
      </c>
      <c r="I16" s="1">
        <f>'Coef. corrélation'!D10</f>
        <v>2.6832815729997481</v>
      </c>
    </row>
    <row r="17" spans="1:9">
      <c r="A17" s="5">
        <v>2.2000000000000002</v>
      </c>
      <c r="B17" s="1">
        <v>0.71</v>
      </c>
      <c r="C17" s="1">
        <v>0.6</v>
      </c>
      <c r="D17" s="1">
        <v>0.45</v>
      </c>
      <c r="E17" s="1">
        <v>0.35</v>
      </c>
      <c r="H17" t="s">
        <v>110</v>
      </c>
      <c r="I17">
        <f>'Coef. corrélation'!G16</f>
        <v>3</v>
      </c>
    </row>
    <row r="18" spans="1:9">
      <c r="A18" s="5">
        <v>2.2999999999999998</v>
      </c>
      <c r="B18" s="1">
        <v>0.74</v>
      </c>
      <c r="C18" s="1">
        <v>0.63</v>
      </c>
      <c r="D18" s="1">
        <v>0.49</v>
      </c>
      <c r="E18" s="1">
        <v>0.39</v>
      </c>
      <c r="H18" t="s">
        <v>111</v>
      </c>
      <c r="I18">
        <f>VLOOKUP(I16,A5:E45,I17,TRUE)</f>
        <v>0.74</v>
      </c>
    </row>
    <row r="19" spans="1:9">
      <c r="A19" s="5">
        <v>2.4</v>
      </c>
      <c r="B19" s="1">
        <v>0.78</v>
      </c>
      <c r="C19" s="1">
        <v>0.67</v>
      </c>
      <c r="D19" s="1">
        <v>0.53</v>
      </c>
      <c r="E19" s="1">
        <v>0.43</v>
      </c>
    </row>
    <row r="20" spans="1:9">
      <c r="A20" s="5">
        <v>2.5</v>
      </c>
      <c r="B20" s="1">
        <v>0.8</v>
      </c>
      <c r="C20" s="1">
        <v>0.71</v>
      </c>
      <c r="D20" s="1">
        <v>0.56999999999999995</v>
      </c>
      <c r="E20" s="1">
        <v>0.47</v>
      </c>
      <c r="H20" s="6" t="s">
        <v>214</v>
      </c>
    </row>
    <row r="21" spans="1:9" ht="16.5">
      <c r="A21" s="5">
        <v>2.6</v>
      </c>
      <c r="B21" s="1">
        <v>0.83</v>
      </c>
      <c r="C21" s="1">
        <v>0.74</v>
      </c>
      <c r="D21" s="1">
        <v>0.61</v>
      </c>
      <c r="E21" s="1">
        <v>0.51</v>
      </c>
      <c r="H21" s="13" t="s">
        <v>3</v>
      </c>
      <c r="I21" s="1">
        <f>'2 proportions'!C13</f>
        <v>1.0078867987497138</v>
      </c>
    </row>
    <row r="22" spans="1:9">
      <c r="A22" s="5">
        <v>2.7</v>
      </c>
      <c r="B22" s="1">
        <v>0.85</v>
      </c>
      <c r="C22" s="1">
        <v>0.77</v>
      </c>
      <c r="D22" s="1">
        <v>0.65</v>
      </c>
      <c r="E22" s="1">
        <v>0.55000000000000004</v>
      </c>
      <c r="H22" t="s">
        <v>110</v>
      </c>
      <c r="I22">
        <f>'2 proportions'!F20</f>
        <v>3</v>
      </c>
    </row>
    <row r="23" spans="1:9">
      <c r="A23" s="5">
        <v>2.8</v>
      </c>
      <c r="B23" s="1">
        <v>0.88</v>
      </c>
      <c r="C23" s="1">
        <v>0.8</v>
      </c>
      <c r="D23" s="1">
        <v>0.68</v>
      </c>
      <c r="E23" s="1">
        <v>0.59</v>
      </c>
      <c r="H23" t="s">
        <v>111</v>
      </c>
      <c r="I23" s="1">
        <f>VLOOKUP(I21,A5:E45,I22,TRUE)</f>
        <v>0.17</v>
      </c>
    </row>
    <row r="24" spans="1:9">
      <c r="A24" s="5">
        <v>2.9</v>
      </c>
      <c r="B24" s="1">
        <v>0.9</v>
      </c>
      <c r="C24" s="1">
        <v>0.83</v>
      </c>
      <c r="D24" s="1">
        <v>0.72</v>
      </c>
      <c r="E24" s="1">
        <v>0.63</v>
      </c>
    </row>
    <row r="25" spans="1:9">
      <c r="A25" s="5">
        <v>3</v>
      </c>
      <c r="B25" s="1">
        <v>0.91</v>
      </c>
      <c r="C25" s="1">
        <v>0.85</v>
      </c>
      <c r="D25" s="1">
        <v>0.75</v>
      </c>
      <c r="E25" s="1">
        <v>0.66</v>
      </c>
    </row>
    <row r="26" spans="1:9">
      <c r="A26" s="5">
        <v>3.1</v>
      </c>
      <c r="B26" s="1">
        <v>0.93</v>
      </c>
      <c r="C26" s="1">
        <v>0.87</v>
      </c>
      <c r="D26" s="1">
        <v>0.78</v>
      </c>
      <c r="E26" s="1">
        <v>0.7</v>
      </c>
    </row>
    <row r="27" spans="1:9">
      <c r="A27" s="5">
        <v>3.2</v>
      </c>
      <c r="B27" s="1">
        <v>0.94</v>
      </c>
      <c r="C27" s="1">
        <v>0.89</v>
      </c>
      <c r="D27" s="1">
        <v>0.81</v>
      </c>
      <c r="E27" s="1">
        <v>0.73</v>
      </c>
    </row>
    <row r="28" spans="1:9">
      <c r="A28" s="5">
        <v>3.3</v>
      </c>
      <c r="B28" s="1">
        <v>0.95</v>
      </c>
      <c r="C28" s="1">
        <v>0.91</v>
      </c>
      <c r="D28" s="1">
        <v>0.84</v>
      </c>
      <c r="E28" s="1">
        <v>0.77</v>
      </c>
    </row>
    <row r="29" spans="1:9">
      <c r="A29" s="5">
        <v>3.4</v>
      </c>
      <c r="B29" s="1">
        <v>0.96</v>
      </c>
      <c r="C29" s="1">
        <v>0.93</v>
      </c>
      <c r="D29" s="1">
        <v>0.86</v>
      </c>
      <c r="E29" s="1">
        <v>0.8</v>
      </c>
    </row>
    <row r="30" spans="1:9">
      <c r="A30" s="5">
        <v>3.5</v>
      </c>
      <c r="B30" s="1">
        <v>0.97</v>
      </c>
      <c r="C30" s="1">
        <v>0.94</v>
      </c>
      <c r="D30" s="1">
        <v>0.88</v>
      </c>
      <c r="E30" s="1">
        <v>0.82</v>
      </c>
    </row>
    <row r="31" spans="1:9">
      <c r="A31" s="5">
        <v>3.6</v>
      </c>
      <c r="B31" s="1">
        <v>0.98</v>
      </c>
      <c r="C31" s="1">
        <v>0.95</v>
      </c>
      <c r="D31" s="1">
        <v>0.9</v>
      </c>
      <c r="E31" s="1">
        <v>0.85</v>
      </c>
    </row>
    <row r="32" spans="1:9">
      <c r="A32" s="5">
        <v>3.7</v>
      </c>
      <c r="B32" s="1">
        <v>0.98</v>
      </c>
      <c r="C32" s="1">
        <v>0.96</v>
      </c>
      <c r="D32" s="1">
        <v>0.92</v>
      </c>
      <c r="E32" s="1">
        <v>0.87</v>
      </c>
    </row>
    <row r="33" spans="1:5">
      <c r="A33" s="5">
        <v>3.8</v>
      </c>
      <c r="B33" s="1">
        <v>0.98</v>
      </c>
      <c r="C33" s="1">
        <v>0.97</v>
      </c>
      <c r="D33" s="1">
        <v>0.93</v>
      </c>
      <c r="E33" s="1">
        <v>0.89</v>
      </c>
    </row>
    <row r="34" spans="1:5">
      <c r="A34" s="5">
        <v>3.9</v>
      </c>
      <c r="B34" s="1">
        <v>0.99</v>
      </c>
      <c r="C34" s="1">
        <v>0.97</v>
      </c>
      <c r="D34" s="1">
        <v>0.94</v>
      </c>
      <c r="E34" s="1">
        <v>0.91</v>
      </c>
    </row>
    <row r="35" spans="1:5">
      <c r="A35" s="5">
        <v>4</v>
      </c>
      <c r="B35" s="1">
        <v>0.99</v>
      </c>
      <c r="C35" s="1">
        <v>0.98</v>
      </c>
      <c r="D35" s="1">
        <v>0.95</v>
      </c>
      <c r="E35" s="1">
        <v>0.92</v>
      </c>
    </row>
    <row r="36" spans="1:5">
      <c r="A36" s="5">
        <v>4.0999999999999996</v>
      </c>
      <c r="B36" s="1">
        <v>0.99</v>
      </c>
      <c r="C36" s="1">
        <v>0.98</v>
      </c>
      <c r="D36" s="1">
        <v>0.96</v>
      </c>
      <c r="E36" s="1">
        <v>0.94</v>
      </c>
    </row>
    <row r="37" spans="1:5">
      <c r="A37" s="5">
        <v>4.2</v>
      </c>
      <c r="B37" s="1">
        <v>1</v>
      </c>
      <c r="C37" s="1">
        <v>0.99</v>
      </c>
      <c r="D37" s="1">
        <v>0.97</v>
      </c>
      <c r="E37" s="1">
        <v>0.95</v>
      </c>
    </row>
    <row r="38" spans="1:5">
      <c r="A38" s="5">
        <v>4.3</v>
      </c>
      <c r="B38" s="1">
        <v>1</v>
      </c>
      <c r="C38" s="1">
        <v>0.99</v>
      </c>
      <c r="D38" s="1">
        <v>0.98</v>
      </c>
      <c r="E38" s="1">
        <v>0.96</v>
      </c>
    </row>
    <row r="39" spans="1:5">
      <c r="A39" s="5">
        <v>4.4000000000000004</v>
      </c>
      <c r="B39" s="1">
        <v>1</v>
      </c>
      <c r="C39" s="1">
        <v>0.99</v>
      </c>
      <c r="D39" s="1">
        <v>0.98</v>
      </c>
      <c r="E39" s="1">
        <v>0.97</v>
      </c>
    </row>
    <row r="40" spans="1:5">
      <c r="A40" s="5">
        <v>4.5</v>
      </c>
      <c r="B40" s="1">
        <v>1</v>
      </c>
      <c r="C40" s="1">
        <v>0.99</v>
      </c>
      <c r="D40" s="1">
        <v>0.99</v>
      </c>
      <c r="E40" s="1">
        <v>0.97</v>
      </c>
    </row>
    <row r="41" spans="1:5">
      <c r="A41" s="5">
        <v>4.5999999999999996</v>
      </c>
      <c r="B41" s="1">
        <v>1</v>
      </c>
      <c r="C41" s="1">
        <v>1</v>
      </c>
      <c r="D41" s="1">
        <v>0.99</v>
      </c>
      <c r="E41" s="1">
        <v>0.98</v>
      </c>
    </row>
    <row r="42" spans="1:5">
      <c r="A42" s="5">
        <v>4.7</v>
      </c>
      <c r="B42" s="1">
        <v>1</v>
      </c>
      <c r="C42" s="1">
        <v>1</v>
      </c>
      <c r="D42" s="1">
        <v>0.99</v>
      </c>
      <c r="E42" s="1">
        <v>0.98</v>
      </c>
    </row>
    <row r="43" spans="1:5">
      <c r="A43" s="5">
        <v>4.8</v>
      </c>
      <c r="B43" s="1">
        <v>1</v>
      </c>
      <c r="C43" s="1">
        <v>1</v>
      </c>
      <c r="D43" s="1">
        <v>0.99</v>
      </c>
      <c r="E43" s="1">
        <v>0.99</v>
      </c>
    </row>
    <row r="44" spans="1:5">
      <c r="A44" s="5">
        <v>4.9000000000000004</v>
      </c>
      <c r="B44" s="1">
        <v>1</v>
      </c>
      <c r="C44" s="1">
        <v>1</v>
      </c>
      <c r="D44" s="1">
        <v>1</v>
      </c>
      <c r="E44" s="1">
        <v>0.99</v>
      </c>
    </row>
    <row r="45" spans="1:5">
      <c r="A45" s="5">
        <v>5</v>
      </c>
      <c r="B45" s="1">
        <v>1</v>
      </c>
      <c r="C45" s="1">
        <v>1</v>
      </c>
      <c r="D45" s="1">
        <v>1</v>
      </c>
      <c r="E45" s="1">
        <v>0.99</v>
      </c>
    </row>
    <row r="48" spans="1:5" ht="15.75">
      <c r="A48" s="18" t="s">
        <v>146</v>
      </c>
      <c r="B48" s="18"/>
    </row>
    <row r="50" spans="1:14" ht="14.25">
      <c r="A50" s="19" t="s">
        <v>147</v>
      </c>
      <c r="B50" s="19"/>
    </row>
    <row r="52" spans="1:14">
      <c r="B52" s="20">
        <v>0.5</v>
      </c>
      <c r="C52" s="21">
        <v>1</v>
      </c>
      <c r="D52" s="21">
        <v>1.2</v>
      </c>
      <c r="E52" s="21">
        <v>1.4</v>
      </c>
      <c r="F52" s="21">
        <v>1.6</v>
      </c>
      <c r="G52" s="21">
        <v>1.8</v>
      </c>
      <c r="H52" s="21">
        <v>2</v>
      </c>
      <c r="I52" s="21">
        <v>2.2000000000000002</v>
      </c>
      <c r="J52" s="21">
        <v>2.6</v>
      </c>
      <c r="K52" s="11">
        <v>3</v>
      </c>
      <c r="M52" s="9" t="s">
        <v>148</v>
      </c>
      <c r="N52" s="25">
        <f>'ANOVA 1 dim - 3 groupes indépts'!AB29</f>
        <v>0.70250586330245102</v>
      </c>
    </row>
    <row r="53" spans="1:14">
      <c r="A53" s="22">
        <v>2</v>
      </c>
      <c r="B53" s="28">
        <v>0.93</v>
      </c>
      <c r="C53" s="29">
        <v>0.88</v>
      </c>
      <c r="D53" s="29">
        <v>0.85</v>
      </c>
      <c r="E53" s="29">
        <v>0.82</v>
      </c>
      <c r="F53" s="29">
        <v>0.78</v>
      </c>
      <c r="G53" s="29">
        <v>0.75</v>
      </c>
      <c r="H53" s="29">
        <v>0.7</v>
      </c>
      <c r="I53" s="29">
        <v>0.66</v>
      </c>
      <c r="J53" s="29">
        <v>0.56000000000000005</v>
      </c>
      <c r="K53" s="30">
        <v>0.48</v>
      </c>
      <c r="L53" s="12">
        <v>2</v>
      </c>
    </row>
    <row r="54" spans="1:14">
      <c r="A54" s="23">
        <v>4</v>
      </c>
      <c r="B54" s="31">
        <v>0.92</v>
      </c>
      <c r="C54" s="12">
        <v>0.82</v>
      </c>
      <c r="D54" s="12">
        <v>0.77</v>
      </c>
      <c r="E54" s="12">
        <v>0.7</v>
      </c>
      <c r="F54" s="12">
        <v>0.62</v>
      </c>
      <c r="G54" s="12">
        <v>0.54</v>
      </c>
      <c r="H54" s="12">
        <v>0.46</v>
      </c>
      <c r="I54" s="12">
        <v>0.38</v>
      </c>
      <c r="J54" s="12">
        <v>0.24</v>
      </c>
      <c r="K54" s="32">
        <v>0.14000000000000001</v>
      </c>
      <c r="L54" s="12">
        <v>3</v>
      </c>
      <c r="M54" s="9" t="s">
        <v>149</v>
      </c>
      <c r="N54" s="25">
        <f>'ANOVA 1 dim - 3 groupes indépts'!AB22</f>
        <v>69</v>
      </c>
    </row>
    <row r="55" spans="1:14">
      <c r="A55" s="23">
        <v>6</v>
      </c>
      <c r="B55" s="31">
        <v>0.91</v>
      </c>
      <c r="C55" s="12">
        <v>0.79</v>
      </c>
      <c r="D55" s="12">
        <v>0.71</v>
      </c>
      <c r="E55" s="12">
        <v>0.63</v>
      </c>
      <c r="F55" s="12">
        <v>0.53</v>
      </c>
      <c r="G55" s="12">
        <v>0.43</v>
      </c>
      <c r="H55" s="12">
        <v>0.34</v>
      </c>
      <c r="I55" s="12">
        <v>0.26</v>
      </c>
      <c r="J55" s="12">
        <v>0.13</v>
      </c>
      <c r="K55" s="32">
        <v>0.04</v>
      </c>
      <c r="L55" s="12">
        <v>4</v>
      </c>
    </row>
    <row r="56" spans="1:14">
      <c r="A56" s="23">
        <v>8</v>
      </c>
      <c r="B56" s="31">
        <v>0.91</v>
      </c>
      <c r="C56" s="12">
        <v>0.77</v>
      </c>
      <c r="D56" s="12">
        <v>0.68</v>
      </c>
      <c r="E56" s="12">
        <v>0.57999999999999996</v>
      </c>
      <c r="F56" s="12">
        <v>0.48</v>
      </c>
      <c r="G56" s="12">
        <v>0.37</v>
      </c>
      <c r="H56" s="12">
        <v>0.28000000000000003</v>
      </c>
      <c r="I56" s="12">
        <v>0.2</v>
      </c>
      <c r="J56" s="12">
        <v>0.08</v>
      </c>
      <c r="K56" s="32">
        <v>0.03</v>
      </c>
      <c r="L56" s="12">
        <v>5</v>
      </c>
      <c r="M56" s="9" t="s">
        <v>150</v>
      </c>
      <c r="N56" s="25">
        <f>VLOOKUP(N54,A52:L62,12,TRUE)</f>
        <v>11</v>
      </c>
    </row>
    <row r="57" spans="1:14">
      <c r="A57" s="23">
        <v>10</v>
      </c>
      <c r="B57" s="31">
        <v>0.91</v>
      </c>
      <c r="C57" s="12">
        <v>0.75</v>
      </c>
      <c r="D57" s="12">
        <v>0.66</v>
      </c>
      <c r="E57" s="12">
        <v>0.55000000000000004</v>
      </c>
      <c r="F57" s="12">
        <v>0.44</v>
      </c>
      <c r="G57" s="12">
        <v>0.34</v>
      </c>
      <c r="H57" s="12">
        <v>0.24</v>
      </c>
      <c r="I57" s="12">
        <v>0.16</v>
      </c>
      <c r="J57" s="12">
        <v>0.06</v>
      </c>
      <c r="K57" s="32">
        <v>0.02</v>
      </c>
      <c r="L57" s="12">
        <v>6</v>
      </c>
    </row>
    <row r="58" spans="1:14">
      <c r="A58" s="23">
        <v>12</v>
      </c>
      <c r="B58" s="31">
        <v>0.9</v>
      </c>
      <c r="C58" s="12">
        <v>0.74</v>
      </c>
      <c r="D58" s="12">
        <v>0.64</v>
      </c>
      <c r="E58" s="12">
        <v>0.53</v>
      </c>
      <c r="F58" s="12">
        <v>0.42</v>
      </c>
      <c r="G58" s="12">
        <v>0.31</v>
      </c>
      <c r="H58" s="12">
        <v>0.22</v>
      </c>
      <c r="I58" s="12">
        <v>0.14000000000000001</v>
      </c>
      <c r="J58" s="12">
        <v>0.05</v>
      </c>
      <c r="K58" s="32">
        <v>0.01</v>
      </c>
      <c r="L58" s="12">
        <v>7</v>
      </c>
      <c r="M58" s="9" t="s">
        <v>151</v>
      </c>
      <c r="N58" s="25">
        <f>HLOOKUP(N52,A52:K62,N56,TRUE)</f>
        <v>0.89</v>
      </c>
    </row>
    <row r="59" spans="1:14">
      <c r="A59" s="23">
        <v>16</v>
      </c>
      <c r="B59" s="31">
        <v>0.9</v>
      </c>
      <c r="C59" s="12">
        <v>0.73</v>
      </c>
      <c r="D59" s="12">
        <v>0.62</v>
      </c>
      <c r="E59" s="12">
        <v>0.51</v>
      </c>
      <c r="F59" s="12">
        <v>0.39</v>
      </c>
      <c r="G59" s="12">
        <v>0.28000000000000003</v>
      </c>
      <c r="H59" s="12">
        <v>0.19</v>
      </c>
      <c r="I59" s="12">
        <v>0.12</v>
      </c>
      <c r="J59" s="12">
        <v>0.04</v>
      </c>
      <c r="K59" s="32">
        <v>0.01</v>
      </c>
      <c r="L59" s="12">
        <v>8</v>
      </c>
    </row>
    <row r="60" spans="1:14">
      <c r="A60" s="23">
        <v>20</v>
      </c>
      <c r="B60" s="31">
        <v>0.9</v>
      </c>
      <c r="C60" s="12">
        <v>0.72</v>
      </c>
      <c r="D60" s="12">
        <v>0.61</v>
      </c>
      <c r="E60" s="12">
        <v>0.49</v>
      </c>
      <c r="F60" s="12">
        <v>0.36</v>
      </c>
      <c r="G60" s="12">
        <v>0.26</v>
      </c>
      <c r="H60" s="12">
        <v>0.17</v>
      </c>
      <c r="I60" s="12">
        <v>0.11</v>
      </c>
      <c r="J60" s="12">
        <v>0.03</v>
      </c>
      <c r="K60" s="32">
        <v>0.01</v>
      </c>
      <c r="L60" s="12">
        <v>9</v>
      </c>
      <c r="M60" s="26" t="s">
        <v>111</v>
      </c>
      <c r="N60" s="27">
        <f>1-N58</f>
        <v>0.10999999999999999</v>
      </c>
    </row>
    <row r="61" spans="1:14">
      <c r="A61" s="23">
        <v>30</v>
      </c>
      <c r="B61" s="31">
        <v>0.9</v>
      </c>
      <c r="C61" s="12">
        <v>0.71</v>
      </c>
      <c r="D61" s="12">
        <v>0.59</v>
      </c>
      <c r="E61" s="12">
        <v>0.47</v>
      </c>
      <c r="F61" s="12">
        <v>0.35</v>
      </c>
      <c r="G61" s="12">
        <v>0.24</v>
      </c>
      <c r="H61" s="12">
        <v>0.15</v>
      </c>
      <c r="I61" s="12">
        <v>0.09</v>
      </c>
      <c r="J61" s="12">
        <v>0.02</v>
      </c>
      <c r="K61" s="32">
        <v>0</v>
      </c>
      <c r="L61" s="12">
        <v>10</v>
      </c>
    </row>
    <row r="62" spans="1:14">
      <c r="A62" s="24">
        <v>50</v>
      </c>
      <c r="B62" s="33">
        <v>0.89</v>
      </c>
      <c r="C62" s="34">
        <v>0.68</v>
      </c>
      <c r="D62" s="34">
        <v>0.56000000000000005</v>
      </c>
      <c r="E62" s="34">
        <v>0.43</v>
      </c>
      <c r="F62" s="34">
        <v>0.3</v>
      </c>
      <c r="G62" s="34">
        <v>0.2</v>
      </c>
      <c r="H62" s="34">
        <v>0.12</v>
      </c>
      <c r="I62" s="34">
        <v>0.06</v>
      </c>
      <c r="J62" s="34">
        <v>0.01</v>
      </c>
      <c r="K62" s="35">
        <v>0</v>
      </c>
      <c r="L62" s="12">
        <v>11</v>
      </c>
    </row>
    <row r="66" spans="1:14" ht="14.25">
      <c r="A66" s="19" t="s">
        <v>181</v>
      </c>
      <c r="B66" s="19"/>
    </row>
    <row r="68" spans="1:14">
      <c r="B68" s="20">
        <v>0.5</v>
      </c>
      <c r="C68" s="21">
        <v>1</v>
      </c>
      <c r="D68" s="21">
        <v>1.2</v>
      </c>
      <c r="E68" s="21">
        <v>1.4</v>
      </c>
      <c r="F68" s="21">
        <v>1.6</v>
      </c>
      <c r="G68" s="21">
        <v>1.8</v>
      </c>
      <c r="H68" s="21">
        <v>2</v>
      </c>
      <c r="I68" s="21">
        <v>2.2000000000000002</v>
      </c>
      <c r="J68" s="21">
        <v>2.6</v>
      </c>
      <c r="K68" s="11">
        <v>3</v>
      </c>
      <c r="M68" s="9" t="s">
        <v>148</v>
      </c>
      <c r="N68" s="25">
        <f>'ANOVA 1 dim - 4 groupes indépts'!AI35</f>
        <v>1.7920329555622398</v>
      </c>
    </row>
    <row r="69" spans="1:14">
      <c r="A69" s="22">
        <v>2</v>
      </c>
      <c r="B69" s="28">
        <v>0.93</v>
      </c>
      <c r="C69" s="29">
        <v>0.89</v>
      </c>
      <c r="D69" s="29">
        <v>0.86</v>
      </c>
      <c r="E69" s="29">
        <v>0.83</v>
      </c>
      <c r="F69" s="29">
        <v>0.8</v>
      </c>
      <c r="G69" s="29">
        <v>0.76</v>
      </c>
      <c r="H69" s="29">
        <v>0.73</v>
      </c>
      <c r="I69" s="29">
        <v>0.69</v>
      </c>
      <c r="J69" s="29">
        <v>0.6</v>
      </c>
      <c r="K69" s="30">
        <v>0.52</v>
      </c>
      <c r="L69" s="12">
        <v>2</v>
      </c>
    </row>
    <row r="70" spans="1:14">
      <c r="A70" s="23">
        <v>4</v>
      </c>
      <c r="B70" s="31">
        <v>0.92</v>
      </c>
      <c r="C70" s="12">
        <v>0.83</v>
      </c>
      <c r="D70" s="12">
        <v>0.77</v>
      </c>
      <c r="E70" s="12">
        <v>0.71</v>
      </c>
      <c r="F70" s="12">
        <v>0.63</v>
      </c>
      <c r="G70" s="12">
        <v>0.55000000000000004</v>
      </c>
      <c r="H70" s="12">
        <v>0.47</v>
      </c>
      <c r="I70" s="12">
        <v>0.39</v>
      </c>
      <c r="J70" s="12">
        <v>0.25</v>
      </c>
      <c r="K70" s="32">
        <v>0.14000000000000001</v>
      </c>
      <c r="L70" s="12">
        <v>3</v>
      </c>
      <c r="M70" s="9" t="s">
        <v>149</v>
      </c>
      <c r="N70" s="25">
        <f>'ANOVA 1 dim - 4 groupes indépts'!AI28</f>
        <v>24</v>
      </c>
    </row>
    <row r="71" spans="1:14">
      <c r="A71" s="23">
        <v>6</v>
      </c>
      <c r="B71" s="31">
        <v>0.91</v>
      </c>
      <c r="C71" s="12">
        <v>0.79</v>
      </c>
      <c r="D71" s="12">
        <v>0.71</v>
      </c>
      <c r="E71" s="12">
        <v>0.62</v>
      </c>
      <c r="F71" s="12">
        <v>0.52</v>
      </c>
      <c r="G71" s="12">
        <v>0.42</v>
      </c>
      <c r="H71" s="12">
        <v>0.33</v>
      </c>
      <c r="I71" s="12">
        <v>0.24</v>
      </c>
      <c r="J71" s="12">
        <v>0.11</v>
      </c>
      <c r="K71" s="32">
        <v>0.04</v>
      </c>
      <c r="L71" s="12">
        <v>4</v>
      </c>
    </row>
    <row r="72" spans="1:14">
      <c r="A72" s="23">
        <v>8</v>
      </c>
      <c r="B72" s="31">
        <v>0.91</v>
      </c>
      <c r="C72" s="12">
        <v>0.76</v>
      </c>
      <c r="D72" s="12">
        <v>0.67</v>
      </c>
      <c r="E72" s="12">
        <v>0.56999999999999995</v>
      </c>
      <c r="F72" s="12">
        <v>0.46</v>
      </c>
      <c r="G72" s="12">
        <v>0.35</v>
      </c>
      <c r="H72" s="12">
        <v>0.25</v>
      </c>
      <c r="I72" s="12">
        <v>0.17</v>
      </c>
      <c r="J72" s="12">
        <v>0.06</v>
      </c>
      <c r="K72" s="32">
        <v>0.02</v>
      </c>
      <c r="L72" s="12">
        <v>5</v>
      </c>
      <c r="M72" s="9" t="s">
        <v>150</v>
      </c>
      <c r="N72" s="25">
        <f>VLOOKUP(N70,A68:L78,12,TRUE)</f>
        <v>9</v>
      </c>
    </row>
    <row r="73" spans="1:14">
      <c r="A73" s="23">
        <v>10</v>
      </c>
      <c r="B73" s="31">
        <v>0.91</v>
      </c>
      <c r="C73" s="12">
        <v>0.75</v>
      </c>
      <c r="D73" s="12">
        <v>0.65</v>
      </c>
      <c r="E73" s="12">
        <v>0.53</v>
      </c>
      <c r="F73" s="12">
        <v>0.41</v>
      </c>
      <c r="G73" s="12">
        <v>0.3</v>
      </c>
      <c r="H73" s="12">
        <v>0.21</v>
      </c>
      <c r="I73" s="12">
        <v>0.13</v>
      </c>
      <c r="J73" s="12">
        <v>0.04</v>
      </c>
      <c r="K73" s="32">
        <v>0.01</v>
      </c>
      <c r="L73" s="12">
        <v>6</v>
      </c>
    </row>
    <row r="74" spans="1:14">
      <c r="A74" s="23">
        <v>12</v>
      </c>
      <c r="B74" s="31">
        <v>0.9</v>
      </c>
      <c r="C74" s="12">
        <v>0.73</v>
      </c>
      <c r="D74" s="12">
        <v>0.62</v>
      </c>
      <c r="E74" s="12">
        <v>0.5</v>
      </c>
      <c r="F74" s="12">
        <v>0.38</v>
      </c>
      <c r="G74" s="12">
        <v>0.27</v>
      </c>
      <c r="H74" s="12">
        <v>0.18</v>
      </c>
      <c r="I74" s="12">
        <v>0.11</v>
      </c>
      <c r="J74" s="12">
        <v>0.03</v>
      </c>
      <c r="K74" s="32">
        <v>0.01</v>
      </c>
      <c r="L74" s="12">
        <v>7</v>
      </c>
      <c r="M74" s="9" t="s">
        <v>151</v>
      </c>
      <c r="N74" s="25">
        <f>HLOOKUP(N68,A68:K78,N72,TRUE)</f>
        <v>0.32</v>
      </c>
    </row>
    <row r="75" spans="1:14">
      <c r="A75" s="23">
        <v>16</v>
      </c>
      <c r="B75" s="31">
        <v>0.9</v>
      </c>
      <c r="C75" s="12">
        <v>0.71</v>
      </c>
      <c r="D75" s="12">
        <v>0.6</v>
      </c>
      <c r="E75" s="12">
        <v>0.47</v>
      </c>
      <c r="F75" s="12">
        <v>0.34</v>
      </c>
      <c r="G75" s="12">
        <v>0.23</v>
      </c>
      <c r="H75" s="12">
        <v>0.14000000000000001</v>
      </c>
      <c r="I75" s="12">
        <v>0.08</v>
      </c>
      <c r="J75" s="12">
        <v>0.02</v>
      </c>
      <c r="K75" s="32">
        <v>0</v>
      </c>
      <c r="L75" s="12">
        <v>8</v>
      </c>
    </row>
    <row r="76" spans="1:14">
      <c r="A76" s="23">
        <v>20</v>
      </c>
      <c r="B76" s="31">
        <v>0.9</v>
      </c>
      <c r="C76" s="12">
        <v>0.7</v>
      </c>
      <c r="D76" s="12">
        <v>0.57999999999999996</v>
      </c>
      <c r="E76" s="12">
        <v>0.45</v>
      </c>
      <c r="F76" s="12">
        <v>0.32</v>
      </c>
      <c r="G76" s="12">
        <v>0.21</v>
      </c>
      <c r="H76" s="12">
        <v>0.13</v>
      </c>
      <c r="I76" s="12">
        <v>7.0000000000000007E-2</v>
      </c>
      <c r="J76" s="12">
        <v>0.01</v>
      </c>
      <c r="K76" s="32">
        <v>0</v>
      </c>
      <c r="L76" s="12">
        <v>9</v>
      </c>
      <c r="M76" s="26" t="s">
        <v>111</v>
      </c>
      <c r="N76" s="27">
        <f>1-N74</f>
        <v>0.67999999999999994</v>
      </c>
    </row>
    <row r="77" spans="1:14">
      <c r="A77" s="23">
        <v>30</v>
      </c>
      <c r="B77" s="31">
        <v>0.89</v>
      </c>
      <c r="C77" s="12">
        <v>0.68</v>
      </c>
      <c r="D77" s="12">
        <v>0.55000000000000004</v>
      </c>
      <c r="E77" s="12">
        <v>0.42</v>
      </c>
      <c r="F77" s="12">
        <v>0.28999999999999998</v>
      </c>
      <c r="G77" s="12">
        <v>0.18</v>
      </c>
      <c r="H77" s="12">
        <v>0.1</v>
      </c>
      <c r="I77" s="12">
        <v>0.05</v>
      </c>
      <c r="J77" s="12">
        <v>0.01</v>
      </c>
      <c r="K77" s="32">
        <v>0</v>
      </c>
      <c r="L77" s="12">
        <v>10</v>
      </c>
    </row>
    <row r="78" spans="1:14">
      <c r="A78" s="24">
        <v>50</v>
      </c>
      <c r="B78" s="33">
        <v>0.88</v>
      </c>
      <c r="C78" s="34">
        <v>0.64</v>
      </c>
      <c r="D78" s="34">
        <v>0.5</v>
      </c>
      <c r="E78" s="34">
        <v>0.36</v>
      </c>
      <c r="F78" s="34">
        <v>0.23</v>
      </c>
      <c r="G78" s="34">
        <v>0.13</v>
      </c>
      <c r="H78" s="34">
        <v>7.0000000000000007E-2</v>
      </c>
      <c r="I78" s="34">
        <v>0.03</v>
      </c>
      <c r="J78" s="34">
        <v>0</v>
      </c>
      <c r="K78" s="35">
        <v>0</v>
      </c>
      <c r="L78" s="12">
        <v>11</v>
      </c>
    </row>
    <row r="81" spans="1:14" ht="14.25">
      <c r="A81" s="19" t="s">
        <v>186</v>
      </c>
      <c r="B81" s="19"/>
    </row>
    <row r="83" spans="1:14">
      <c r="B83" s="20">
        <v>0.5</v>
      </c>
      <c r="C83" s="21">
        <v>1</v>
      </c>
      <c r="D83" s="21">
        <v>1.2</v>
      </c>
      <c r="E83" s="21">
        <v>1.4</v>
      </c>
      <c r="F83" s="21">
        <v>1.6</v>
      </c>
      <c r="G83" s="21">
        <v>1.8</v>
      </c>
      <c r="H83" s="21">
        <v>2</v>
      </c>
      <c r="I83" s="21">
        <v>2.2000000000000002</v>
      </c>
      <c r="J83" s="21">
        <v>2.6</v>
      </c>
      <c r="K83" s="11">
        <v>3</v>
      </c>
      <c r="M83" s="9" t="s">
        <v>148</v>
      </c>
      <c r="N83" s="25">
        <f>'ANOVA 1 dim - 5 groupes indépts'!AO36</f>
        <v>1.9347048880779054</v>
      </c>
    </row>
    <row r="84" spans="1:14">
      <c r="A84" s="22">
        <v>2</v>
      </c>
      <c r="B84" s="28">
        <v>0.94</v>
      </c>
      <c r="C84" s="29">
        <v>0.89</v>
      </c>
      <c r="D84" s="29">
        <v>0.87</v>
      </c>
      <c r="E84" s="29">
        <v>0.84</v>
      </c>
      <c r="F84" s="29">
        <v>0.81</v>
      </c>
      <c r="G84" s="29">
        <v>0.77</v>
      </c>
      <c r="H84" s="29">
        <v>0.74</v>
      </c>
      <c r="I84" s="29">
        <v>0.7</v>
      </c>
      <c r="J84" s="29">
        <v>0.62</v>
      </c>
      <c r="K84" s="30">
        <v>0.54</v>
      </c>
      <c r="L84" s="12">
        <v>2</v>
      </c>
    </row>
    <row r="85" spans="1:14">
      <c r="A85" s="23">
        <v>4</v>
      </c>
      <c r="B85" s="31">
        <v>0.92</v>
      </c>
      <c r="C85" s="12">
        <v>0.83</v>
      </c>
      <c r="D85" s="12">
        <v>0.78</v>
      </c>
      <c r="E85" s="12">
        <v>0.71</v>
      </c>
      <c r="F85" s="12">
        <v>0.64</v>
      </c>
      <c r="G85" s="12">
        <v>0.55000000000000004</v>
      </c>
      <c r="H85" s="12">
        <v>0.47</v>
      </c>
      <c r="I85" s="12">
        <v>0.39</v>
      </c>
      <c r="J85" s="12">
        <v>0.25</v>
      </c>
      <c r="K85" s="32">
        <v>0.14000000000000001</v>
      </c>
      <c r="L85" s="12">
        <v>3</v>
      </c>
      <c r="M85" s="9" t="s">
        <v>149</v>
      </c>
      <c r="N85" s="25">
        <f>'ANOVA 1 dim - 5 groupes indépts'!AO29</f>
        <v>25</v>
      </c>
    </row>
    <row r="86" spans="1:14">
      <c r="A86" s="23">
        <v>6</v>
      </c>
      <c r="B86" s="31">
        <v>0.92</v>
      </c>
      <c r="C86" s="12">
        <v>0.79</v>
      </c>
      <c r="D86" s="12">
        <v>0.71</v>
      </c>
      <c r="E86" s="12">
        <v>0.62</v>
      </c>
      <c r="F86" s="12">
        <v>0.52</v>
      </c>
      <c r="G86" s="12">
        <v>0.41</v>
      </c>
      <c r="H86" s="12">
        <v>0.31</v>
      </c>
      <c r="I86" s="12">
        <v>0.23</v>
      </c>
      <c r="J86" s="12">
        <v>0.1</v>
      </c>
      <c r="K86" s="32">
        <v>0.04</v>
      </c>
      <c r="L86" s="12">
        <v>4</v>
      </c>
    </row>
    <row r="87" spans="1:14">
      <c r="A87" s="23">
        <v>8</v>
      </c>
      <c r="B87" s="31">
        <v>0.91</v>
      </c>
      <c r="C87" s="12">
        <v>0.76</v>
      </c>
      <c r="D87" s="12">
        <v>0.66</v>
      </c>
      <c r="E87" s="12">
        <v>0.55000000000000004</v>
      </c>
      <c r="F87" s="12">
        <v>0.44</v>
      </c>
      <c r="G87" s="12">
        <v>0.33</v>
      </c>
      <c r="H87" s="12">
        <v>0.23</v>
      </c>
      <c r="I87" s="12">
        <v>0.15</v>
      </c>
      <c r="J87" s="12">
        <v>0.05</v>
      </c>
      <c r="K87" s="32">
        <v>0.01</v>
      </c>
      <c r="L87" s="12">
        <v>5</v>
      </c>
      <c r="M87" s="9" t="s">
        <v>150</v>
      </c>
      <c r="N87" s="25">
        <f>VLOOKUP(N85,A83:L93,12,TRUE)</f>
        <v>9</v>
      </c>
    </row>
    <row r="88" spans="1:14">
      <c r="A88" s="23">
        <v>10</v>
      </c>
      <c r="B88" s="31">
        <v>0.91</v>
      </c>
      <c r="C88" s="12">
        <v>0.74</v>
      </c>
      <c r="D88" s="12">
        <v>0.63</v>
      </c>
      <c r="E88" s="12">
        <v>0.51</v>
      </c>
      <c r="F88" s="12">
        <v>0.39</v>
      </c>
      <c r="G88" s="12">
        <v>0.27</v>
      </c>
      <c r="H88" s="12">
        <v>0.18</v>
      </c>
      <c r="I88" s="12">
        <v>0.11</v>
      </c>
      <c r="J88" s="12">
        <v>0.03</v>
      </c>
      <c r="K88" s="32">
        <v>0.01</v>
      </c>
      <c r="L88" s="12">
        <v>6</v>
      </c>
    </row>
    <row r="89" spans="1:14">
      <c r="A89" s="23">
        <v>12</v>
      </c>
      <c r="B89" s="31">
        <v>0.9</v>
      </c>
      <c r="C89" s="12">
        <v>0.72</v>
      </c>
      <c r="D89" s="12">
        <v>0.61</v>
      </c>
      <c r="E89" s="12">
        <v>0.48</v>
      </c>
      <c r="F89" s="12">
        <v>0.35</v>
      </c>
      <c r="G89" s="12">
        <v>0.24</v>
      </c>
      <c r="H89" s="12">
        <v>0.15</v>
      </c>
      <c r="I89" s="12">
        <v>0.08</v>
      </c>
      <c r="J89" s="12">
        <v>0.02</v>
      </c>
      <c r="K89" s="32">
        <v>0</v>
      </c>
      <c r="L89" s="12">
        <v>7</v>
      </c>
      <c r="M89" s="9" t="s">
        <v>151</v>
      </c>
      <c r="N89" s="25">
        <f>HLOOKUP(N83,A83:K93,N87,TRUE)</f>
        <v>0.17</v>
      </c>
    </row>
    <row r="90" spans="1:14">
      <c r="A90" s="23">
        <v>16</v>
      </c>
      <c r="B90" s="31">
        <v>0.9</v>
      </c>
      <c r="C90" s="12">
        <v>0.7</v>
      </c>
      <c r="D90" s="12">
        <v>0.56999999999999995</v>
      </c>
      <c r="E90" s="12">
        <v>0.44</v>
      </c>
      <c r="F90" s="12">
        <v>0.31</v>
      </c>
      <c r="G90" s="12">
        <v>0.19</v>
      </c>
      <c r="H90" s="12">
        <v>0.11</v>
      </c>
      <c r="I90" s="12">
        <v>0.06</v>
      </c>
      <c r="J90" s="12">
        <v>0.01</v>
      </c>
      <c r="K90" s="32">
        <v>0</v>
      </c>
      <c r="L90" s="12">
        <v>8</v>
      </c>
    </row>
    <row r="91" spans="1:14">
      <c r="A91" s="23">
        <v>20</v>
      </c>
      <c r="B91" s="31">
        <v>0.89</v>
      </c>
      <c r="C91" s="12">
        <v>0.68</v>
      </c>
      <c r="D91" s="12">
        <v>0.55000000000000004</v>
      </c>
      <c r="E91" s="12">
        <v>0.41</v>
      </c>
      <c r="F91" s="12">
        <v>0.28000000000000003</v>
      </c>
      <c r="G91" s="12">
        <v>0.17</v>
      </c>
      <c r="H91" s="12">
        <v>0.09</v>
      </c>
      <c r="I91" s="12">
        <v>0.04</v>
      </c>
      <c r="J91" s="12">
        <v>0.01</v>
      </c>
      <c r="K91" s="32">
        <v>0</v>
      </c>
      <c r="L91" s="12">
        <v>9</v>
      </c>
      <c r="M91" s="26" t="s">
        <v>111</v>
      </c>
      <c r="N91" s="27">
        <f>1-N89</f>
        <v>0.83</v>
      </c>
    </row>
    <row r="92" spans="1:14">
      <c r="A92" s="23">
        <v>30</v>
      </c>
      <c r="B92" s="31">
        <v>0.89</v>
      </c>
      <c r="C92" s="12">
        <v>0.66</v>
      </c>
      <c r="D92" s="12">
        <v>0.52</v>
      </c>
      <c r="E92" s="12">
        <v>0.37</v>
      </c>
      <c r="F92" s="12">
        <v>0.24</v>
      </c>
      <c r="G92" s="12">
        <v>0.14000000000000001</v>
      </c>
      <c r="H92" s="12">
        <v>7.0000000000000007E-2</v>
      </c>
      <c r="I92" s="12">
        <v>0.03</v>
      </c>
      <c r="J92" s="12">
        <v>0</v>
      </c>
      <c r="K92" s="32">
        <v>0</v>
      </c>
      <c r="L92" s="12">
        <v>10</v>
      </c>
    </row>
    <row r="93" spans="1:14">
      <c r="A93" s="24">
        <v>50</v>
      </c>
      <c r="B93" s="33">
        <v>0.88</v>
      </c>
      <c r="C93" s="34">
        <v>0.6</v>
      </c>
      <c r="D93" s="34">
        <v>0.45</v>
      </c>
      <c r="E93" s="34">
        <v>0.28999999999999998</v>
      </c>
      <c r="F93" s="34">
        <v>0.17</v>
      </c>
      <c r="G93" s="34">
        <v>0.08</v>
      </c>
      <c r="H93" s="34">
        <v>0.04</v>
      </c>
      <c r="I93" s="34">
        <v>0.01</v>
      </c>
      <c r="J93" s="34">
        <v>0</v>
      </c>
      <c r="K93" s="35">
        <v>0</v>
      </c>
      <c r="L93" s="12">
        <v>11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3"/>
  <dimension ref="A1:J134"/>
  <sheetViews>
    <sheetView workbookViewId="0">
      <selection activeCell="A3" sqref="A3"/>
    </sheetView>
  </sheetViews>
  <sheetFormatPr baseColWidth="10" defaultColWidth="11.5703125" defaultRowHeight="12.75"/>
  <cols>
    <col min="1" max="1" width="6.42578125" style="103" customWidth="1"/>
    <col min="2" max="2" width="18.85546875" style="103" customWidth="1"/>
    <col min="3" max="6" width="11.5703125" style="103"/>
    <col min="7" max="7" width="12" style="103" customWidth="1"/>
    <col min="8" max="16384" width="11.5703125" style="103"/>
  </cols>
  <sheetData>
    <row r="1" spans="1:10" ht="18">
      <c r="B1" s="104"/>
      <c r="C1" s="403" t="s">
        <v>367</v>
      </c>
      <c r="D1" s="403"/>
      <c r="E1" s="403"/>
      <c r="F1" s="403"/>
      <c r="G1" s="403"/>
      <c r="H1" s="403"/>
      <c r="I1" s="403"/>
      <c r="J1" s="403"/>
    </row>
    <row r="2" spans="1:10" ht="18">
      <c r="B2" s="104"/>
      <c r="C2" s="402" t="s">
        <v>548</v>
      </c>
      <c r="D2" s="402"/>
      <c r="E2" s="402"/>
      <c r="F2" s="402"/>
      <c r="G2" s="402"/>
      <c r="H2" s="402"/>
      <c r="I2" s="402"/>
      <c r="J2" s="402"/>
    </row>
    <row r="3" spans="1:10" ht="11.45" customHeight="1">
      <c r="A3" s="125"/>
      <c r="B3" s="125"/>
      <c r="C3" s="125"/>
      <c r="D3" s="125"/>
      <c r="E3" s="125"/>
      <c r="F3" s="125"/>
      <c r="G3" s="125"/>
      <c r="H3" s="125"/>
    </row>
    <row r="4" spans="1:10" ht="12.6" customHeight="1">
      <c r="A4" s="125"/>
      <c r="B4" s="131"/>
      <c r="C4" s="125"/>
      <c r="D4" s="125"/>
      <c r="E4" s="125"/>
      <c r="F4" s="125"/>
      <c r="G4" s="125"/>
      <c r="H4" s="125"/>
    </row>
    <row r="5" spans="1:10" ht="14.25" customHeight="1">
      <c r="A5" s="104"/>
      <c r="B5" s="131" t="s">
        <v>719</v>
      </c>
    </row>
    <row r="7" spans="1:10" ht="15">
      <c r="A7" s="106" t="s">
        <v>895</v>
      </c>
      <c r="G7" s="108"/>
    </row>
    <row r="8" spans="1:10" ht="15">
      <c r="A8" s="106"/>
      <c r="G8" s="108"/>
    </row>
    <row r="9" spans="1:10" ht="20.45" customHeight="1">
      <c r="A9" s="106"/>
      <c r="C9" s="176" t="s">
        <v>62</v>
      </c>
      <c r="D9" s="109" t="s">
        <v>161</v>
      </c>
      <c r="E9" s="177"/>
    </row>
    <row r="10" spans="1:10">
      <c r="B10" s="110" t="s">
        <v>64</v>
      </c>
      <c r="C10" s="175">
        <v>7.4394</v>
      </c>
      <c r="D10" s="100">
        <v>25</v>
      </c>
      <c r="E10" s="340" t="s">
        <v>713</v>
      </c>
      <c r="F10" s="131" t="s">
        <v>711</v>
      </c>
    </row>
    <row r="11" spans="1:10">
      <c r="B11" s="110" t="s">
        <v>63</v>
      </c>
      <c r="C11" s="100">
        <v>6</v>
      </c>
      <c r="D11" s="100">
        <v>23</v>
      </c>
      <c r="F11" s="131" t="s">
        <v>712</v>
      </c>
    </row>
    <row r="12" spans="1:10">
      <c r="B12" s="108"/>
      <c r="C12" s="129"/>
      <c r="D12" s="178"/>
    </row>
    <row r="13" spans="1:10" ht="12.75" customHeight="1">
      <c r="B13" s="179" t="s">
        <v>704</v>
      </c>
      <c r="C13" s="100">
        <v>4.5</v>
      </c>
      <c r="D13" s="129"/>
    </row>
    <row r="14" spans="1:10" ht="12.75" customHeight="1">
      <c r="B14" s="179" t="s">
        <v>705</v>
      </c>
      <c r="C14" s="100">
        <v>4</v>
      </c>
      <c r="D14" s="129"/>
    </row>
    <row r="15" spans="1:10" ht="12.75" customHeight="1">
      <c r="B15" s="180"/>
      <c r="D15" s="129"/>
    </row>
    <row r="16" spans="1:10" ht="12.75" customHeight="1">
      <c r="B16" s="336" t="s">
        <v>709</v>
      </c>
      <c r="C16" s="337">
        <f>SQRT(((D10-1)*C13*C13+(D11-1)*C14*C14)/(D10+D11))</f>
        <v>4.1783170455738912</v>
      </c>
      <c r="D16" s="129"/>
    </row>
    <row r="17" spans="1:7" ht="12.75" customHeight="1">
      <c r="B17" s="180"/>
      <c r="C17" s="129"/>
      <c r="D17" s="129"/>
    </row>
    <row r="18" spans="1:7" ht="12.75" customHeight="1">
      <c r="B18" s="181" t="s">
        <v>706</v>
      </c>
      <c r="C18" s="338">
        <f>ABS($C$10-$C$11)</f>
        <v>1.4394</v>
      </c>
      <c r="E18" s="129"/>
    </row>
    <row r="19" spans="1:7" ht="12.75" customHeight="1">
      <c r="B19" s="163"/>
      <c r="C19" s="129"/>
      <c r="E19" s="129"/>
    </row>
    <row r="20" spans="1:7" ht="12.75" customHeight="1">
      <c r="B20" s="181" t="s">
        <v>708</v>
      </c>
      <c r="C20" s="337">
        <f>(2*D10*D11)/(D10+D11)</f>
        <v>23.958333333333332</v>
      </c>
      <c r="E20" s="129"/>
    </row>
    <row r="21" spans="1:7" ht="12.75" customHeight="1">
      <c r="B21" s="163"/>
      <c r="C21" s="129"/>
      <c r="E21" s="129"/>
    </row>
    <row r="22" spans="1:7" ht="12.75" customHeight="1">
      <c r="B22" s="351" t="s">
        <v>707</v>
      </c>
      <c r="C22" s="111">
        <f>C18/C16</f>
        <v>0.34449276689636621</v>
      </c>
      <c r="E22" s="129"/>
    </row>
    <row r="23" spans="1:7" ht="13.5" customHeight="1"/>
    <row r="24" spans="1:7">
      <c r="B24" s="182" t="s">
        <v>8</v>
      </c>
      <c r="C24" s="339">
        <f>C22*SQRT(C20/2)</f>
        <v>1.1923215992100122</v>
      </c>
    </row>
    <row r="25" spans="1:7">
      <c r="B25" s="183"/>
      <c r="C25" s="184"/>
    </row>
    <row r="27" spans="1:7" ht="15">
      <c r="A27" s="106" t="s">
        <v>319</v>
      </c>
    </row>
    <row r="28" spans="1:7">
      <c r="B28" s="112" t="s">
        <v>10</v>
      </c>
      <c r="C28" s="103" t="s">
        <v>14</v>
      </c>
    </row>
    <row r="29" spans="1:7">
      <c r="B29" s="113" t="s">
        <v>11</v>
      </c>
      <c r="C29" s="103" t="s">
        <v>15</v>
      </c>
    </row>
    <row r="30" spans="1:7">
      <c r="B30" s="113" t="s">
        <v>12</v>
      </c>
      <c r="C30" s="103" t="s">
        <v>16</v>
      </c>
    </row>
    <row r="31" spans="1:7">
      <c r="B31" s="113" t="s">
        <v>13</v>
      </c>
      <c r="C31" s="103" t="s">
        <v>17</v>
      </c>
      <c r="D31" s="108" t="s">
        <v>66</v>
      </c>
      <c r="G31" s="115">
        <v>3</v>
      </c>
    </row>
    <row r="32" spans="1:7" ht="15">
      <c r="A32" s="106" t="s">
        <v>9</v>
      </c>
    </row>
    <row r="33" spans="1:10">
      <c r="B33" s="382" t="s">
        <v>512</v>
      </c>
      <c r="C33" s="380"/>
      <c r="D33" s="380"/>
      <c r="E33" s="383">
        <f>IF(C24&gt;=1,Table!I6,"moins de 10% !!!")</f>
        <v>0.2</v>
      </c>
      <c r="F33" s="384"/>
      <c r="H33" s="131"/>
    </row>
    <row r="34" spans="1:10">
      <c r="B34" s="385" t="s">
        <v>71</v>
      </c>
      <c r="C34" s="386"/>
      <c r="D34" s="386"/>
      <c r="E34" s="387">
        <f>IF(E33="moins de 10% !!!",E33,E33*95%)</f>
        <v>0.19</v>
      </c>
      <c r="F34" s="388"/>
      <c r="I34" s="116"/>
    </row>
    <row r="37" spans="1:10" ht="16.350000000000001" customHeight="1">
      <c r="A37" s="197" t="s">
        <v>546</v>
      </c>
      <c r="B37" s="81"/>
      <c r="C37" s="81"/>
      <c r="D37" s="81"/>
      <c r="E37" s="81"/>
      <c r="F37" s="81"/>
      <c r="G37" s="81"/>
      <c r="H37" s="81"/>
      <c r="I37" s="81"/>
      <c r="J37" s="81"/>
    </row>
    <row r="38" spans="1:10" ht="15">
      <c r="A38" s="197"/>
      <c r="B38" s="99" t="s">
        <v>515</v>
      </c>
      <c r="C38" s="81"/>
      <c r="D38" s="81"/>
      <c r="E38" s="81"/>
      <c r="F38" s="81"/>
      <c r="G38" s="81"/>
      <c r="H38" s="81"/>
      <c r="I38" s="81"/>
      <c r="J38" s="81"/>
    </row>
    <row r="39" spans="1:10" ht="15">
      <c r="A39" s="197"/>
      <c r="B39" s="99" t="s">
        <v>516</v>
      </c>
      <c r="C39" s="81"/>
      <c r="D39" s="81"/>
      <c r="E39" s="81"/>
      <c r="F39" s="81"/>
      <c r="G39" s="81"/>
      <c r="H39" s="81"/>
      <c r="I39" s="81"/>
      <c r="J39" s="81"/>
    </row>
    <row r="40" spans="1:10" ht="15">
      <c r="A40" s="197"/>
      <c r="B40" s="99" t="s">
        <v>517</v>
      </c>
      <c r="C40" s="81"/>
      <c r="D40" s="81"/>
      <c r="E40" s="81"/>
      <c r="F40" s="81"/>
      <c r="G40" s="81"/>
      <c r="H40" s="81"/>
      <c r="I40" s="81"/>
      <c r="J40" s="81"/>
    </row>
    <row r="41" spans="1:10" ht="15">
      <c r="A41" s="197"/>
      <c r="B41" s="99" t="s">
        <v>773</v>
      </c>
      <c r="C41" s="81"/>
      <c r="D41" s="81"/>
      <c r="E41" s="81"/>
      <c r="F41" s="81"/>
      <c r="G41" s="81"/>
      <c r="H41" s="81"/>
      <c r="I41" s="81"/>
      <c r="J41" s="81"/>
    </row>
    <row r="42" spans="1:10" ht="15">
      <c r="A42" s="195"/>
      <c r="B42" s="81"/>
      <c r="C42" s="81"/>
      <c r="D42" s="81"/>
      <c r="E42" s="81"/>
      <c r="F42" s="81"/>
      <c r="G42" s="81"/>
      <c r="H42" s="81"/>
      <c r="I42" s="81"/>
      <c r="J42" s="81"/>
    </row>
    <row r="43" spans="1:10">
      <c r="A43" s="81"/>
      <c r="B43" s="95" t="s">
        <v>526</v>
      </c>
      <c r="C43" s="81"/>
      <c r="D43" s="81"/>
      <c r="E43" s="81"/>
      <c r="F43" s="81"/>
      <c r="G43" s="81"/>
      <c r="H43" s="81"/>
      <c r="I43" s="81"/>
      <c r="J43" s="81"/>
    </row>
    <row r="44" spans="1:10">
      <c r="A44" s="81"/>
      <c r="B44" s="95"/>
      <c r="C44" s="81"/>
      <c r="D44" s="81"/>
      <c r="E44" s="81"/>
      <c r="F44" s="81"/>
      <c r="G44" s="81"/>
      <c r="H44" s="81"/>
      <c r="I44" s="81"/>
      <c r="J44" s="81"/>
    </row>
    <row r="45" spans="1:10">
      <c r="A45" s="81"/>
      <c r="B45" s="95"/>
      <c r="C45" s="96" t="s">
        <v>323</v>
      </c>
      <c r="D45" s="81"/>
      <c r="E45" s="81"/>
      <c r="F45" s="81"/>
      <c r="G45" s="81"/>
      <c r="H45" s="81"/>
      <c r="I45" s="81"/>
      <c r="J45" s="81"/>
    </row>
    <row r="46" spans="1:10">
      <c r="A46" s="81"/>
      <c r="B46" s="95"/>
      <c r="C46" s="81" t="s">
        <v>357</v>
      </c>
      <c r="D46" s="81"/>
      <c r="E46" s="81"/>
      <c r="F46" s="81"/>
      <c r="G46" s="81"/>
      <c r="H46" s="81"/>
      <c r="I46" s="81"/>
      <c r="J46" s="81"/>
    </row>
    <row r="47" spans="1:10">
      <c r="A47" s="81"/>
      <c r="B47" s="95"/>
      <c r="C47" s="99" t="s">
        <v>710</v>
      </c>
      <c r="D47" s="81"/>
      <c r="E47" s="81"/>
      <c r="F47" s="81"/>
      <c r="G47" s="81"/>
      <c r="H47" s="81"/>
      <c r="I47" s="81"/>
      <c r="J47" s="81"/>
    </row>
    <row r="48" spans="1:10">
      <c r="A48" s="81"/>
      <c r="B48" s="95"/>
      <c r="C48" s="118" t="s">
        <v>352</v>
      </c>
      <c r="D48" s="81"/>
      <c r="E48" s="81"/>
      <c r="F48" s="81"/>
      <c r="G48" s="81"/>
      <c r="H48" s="81"/>
      <c r="I48" s="81"/>
      <c r="J48" s="81"/>
    </row>
    <row r="49" spans="1:10">
      <c r="A49" s="81"/>
      <c r="B49" s="95"/>
      <c r="C49" s="118" t="s">
        <v>346</v>
      </c>
      <c r="D49" s="81"/>
      <c r="E49" s="81"/>
      <c r="F49" s="81"/>
      <c r="G49" s="81"/>
      <c r="H49" s="81"/>
      <c r="I49" s="81"/>
      <c r="J49" s="81"/>
    </row>
    <row r="50" spans="1:10">
      <c r="A50" s="81"/>
      <c r="B50" s="95"/>
      <c r="C50" s="99" t="s">
        <v>520</v>
      </c>
      <c r="D50" s="81"/>
      <c r="E50" s="81"/>
      <c r="F50" s="81"/>
      <c r="G50" s="81"/>
      <c r="H50" s="81"/>
      <c r="I50" s="81"/>
      <c r="J50" s="81"/>
    </row>
    <row r="51" spans="1:10">
      <c r="A51" s="81"/>
      <c r="B51" s="95"/>
      <c r="C51" s="99" t="s">
        <v>519</v>
      </c>
      <c r="D51" s="81"/>
      <c r="E51" s="81"/>
      <c r="F51" s="81"/>
      <c r="G51" s="81"/>
      <c r="H51" s="81"/>
      <c r="I51" s="81"/>
      <c r="J51" s="81"/>
    </row>
    <row r="52" spans="1:10">
      <c r="A52" s="81"/>
      <c r="B52" s="95"/>
      <c r="C52" s="120" t="s">
        <v>718</v>
      </c>
      <c r="D52" s="81"/>
      <c r="E52" s="81"/>
      <c r="F52" s="81"/>
      <c r="G52" s="81"/>
      <c r="H52" s="81"/>
      <c r="I52" s="81"/>
      <c r="J52" s="81"/>
    </row>
    <row r="53" spans="1:10">
      <c r="A53" s="81"/>
      <c r="B53" s="95"/>
      <c r="C53" s="81"/>
      <c r="D53" s="81"/>
      <c r="E53" s="81"/>
      <c r="F53" s="81"/>
      <c r="G53" s="81"/>
      <c r="H53" s="81"/>
      <c r="I53" s="81"/>
      <c r="J53" s="81"/>
    </row>
    <row r="54" spans="1:10">
      <c r="A54" s="81"/>
      <c r="B54" s="95"/>
      <c r="C54" s="120" t="s">
        <v>522</v>
      </c>
      <c r="D54" s="81"/>
      <c r="E54" s="81"/>
      <c r="F54" s="81"/>
      <c r="G54" s="81"/>
      <c r="H54" s="81"/>
      <c r="I54" s="81"/>
      <c r="J54" s="81"/>
    </row>
    <row r="55" spans="1:10" ht="13.5">
      <c r="A55" s="81"/>
      <c r="B55" s="95"/>
      <c r="C55" s="121" t="s">
        <v>464</v>
      </c>
      <c r="D55" s="81"/>
      <c r="E55" s="81"/>
      <c r="F55" s="81"/>
      <c r="G55" s="81"/>
      <c r="H55" s="81"/>
      <c r="I55" s="81"/>
      <c r="J55" s="81"/>
    </row>
    <row r="56" spans="1:10" ht="13.5">
      <c r="A56" s="81"/>
      <c r="B56" s="95"/>
      <c r="C56" s="121" t="s">
        <v>521</v>
      </c>
      <c r="D56" s="81"/>
      <c r="E56" s="81"/>
      <c r="F56" s="81"/>
      <c r="G56" s="81"/>
      <c r="H56" s="81"/>
      <c r="I56" s="81"/>
      <c r="J56" s="81"/>
    </row>
    <row r="57" spans="1:10">
      <c r="A57" s="81"/>
      <c r="B57" s="95"/>
      <c r="C57" s="81"/>
      <c r="D57" s="81"/>
      <c r="E57" s="81"/>
      <c r="F57" s="81"/>
      <c r="G57" s="81"/>
      <c r="H57" s="81"/>
      <c r="I57" s="81"/>
      <c r="J57" s="81"/>
    </row>
    <row r="58" spans="1:10">
      <c r="A58" s="81"/>
      <c r="B58" s="95"/>
      <c r="C58" s="120" t="s">
        <v>523</v>
      </c>
      <c r="D58" s="81"/>
      <c r="E58" s="81"/>
      <c r="F58" s="81"/>
      <c r="G58" s="81"/>
      <c r="H58" s="81"/>
      <c r="I58" s="81"/>
      <c r="J58" s="81"/>
    </row>
    <row r="59" spans="1:10" ht="13.5">
      <c r="A59" s="81"/>
      <c r="B59" s="95"/>
      <c r="C59" s="121" t="s">
        <v>464</v>
      </c>
      <c r="D59" s="81"/>
      <c r="E59" s="81"/>
      <c r="F59" s="81"/>
      <c r="G59" s="81"/>
      <c r="H59" s="81"/>
      <c r="I59" s="81"/>
      <c r="J59" s="81"/>
    </row>
    <row r="60" spans="1:10" ht="13.5">
      <c r="A60" s="81"/>
      <c r="B60" s="95"/>
      <c r="C60" s="121" t="s">
        <v>524</v>
      </c>
      <c r="D60" s="81"/>
      <c r="E60" s="81"/>
      <c r="F60" s="81"/>
      <c r="G60" s="81"/>
      <c r="H60" s="81"/>
      <c r="I60" s="81"/>
      <c r="J60" s="81"/>
    </row>
    <row r="61" spans="1:10">
      <c r="A61" s="81"/>
      <c r="B61" s="95"/>
      <c r="C61" s="81"/>
      <c r="D61" s="81"/>
      <c r="E61" s="81"/>
      <c r="F61" s="81"/>
      <c r="G61" s="81"/>
      <c r="H61" s="81"/>
      <c r="I61" s="81"/>
      <c r="J61" s="81"/>
    </row>
    <row r="62" spans="1:10">
      <c r="A62" s="81"/>
      <c r="B62" s="81"/>
      <c r="C62" s="81"/>
      <c r="D62" s="81"/>
      <c r="E62" s="81"/>
      <c r="F62" s="81"/>
      <c r="G62" s="81"/>
      <c r="H62" s="81"/>
      <c r="I62" s="81"/>
      <c r="J62" s="81"/>
    </row>
    <row r="63" spans="1:10">
      <c r="A63" s="81"/>
      <c r="B63" s="95" t="s">
        <v>533</v>
      </c>
      <c r="C63" s="81"/>
      <c r="D63" s="81"/>
      <c r="E63" s="81"/>
      <c r="F63" s="81"/>
      <c r="G63" s="81"/>
      <c r="H63" s="81"/>
      <c r="I63" s="81"/>
      <c r="J63" s="81"/>
    </row>
    <row r="64" spans="1:10">
      <c r="A64" s="81"/>
      <c r="B64" s="95"/>
      <c r="C64" s="99" t="s">
        <v>534</v>
      </c>
      <c r="D64" s="81"/>
      <c r="E64" s="81"/>
      <c r="F64" s="81"/>
      <c r="G64" s="81"/>
      <c r="H64" s="81"/>
      <c r="I64" s="81"/>
      <c r="J64" s="81"/>
    </row>
    <row r="65" spans="1:10">
      <c r="A65" s="81"/>
      <c r="B65" s="95"/>
      <c r="C65" s="99" t="s">
        <v>525</v>
      </c>
      <c r="D65" s="81"/>
      <c r="E65" s="81"/>
      <c r="F65" s="81"/>
      <c r="G65" s="81"/>
      <c r="H65" s="81"/>
      <c r="I65" s="81"/>
      <c r="J65" s="81"/>
    </row>
    <row r="66" spans="1:10">
      <c r="A66" s="81"/>
      <c r="B66" s="95"/>
      <c r="C66" s="81"/>
      <c r="D66" s="81"/>
      <c r="E66" s="81"/>
      <c r="F66" s="81"/>
      <c r="G66" s="81"/>
      <c r="H66" s="81"/>
      <c r="I66" s="81"/>
      <c r="J66" s="81"/>
    </row>
    <row r="67" spans="1:10">
      <c r="A67" s="81"/>
      <c r="B67" s="95" t="s">
        <v>547</v>
      </c>
      <c r="C67" s="81"/>
      <c r="D67" s="81"/>
      <c r="E67" s="81"/>
      <c r="F67" s="81"/>
      <c r="G67" s="81"/>
      <c r="H67" s="81"/>
      <c r="I67" s="81"/>
      <c r="J67" s="81"/>
    </row>
    <row r="68" spans="1:10">
      <c r="A68" s="81"/>
      <c r="B68" s="95"/>
      <c r="C68" s="81"/>
      <c r="D68" s="81"/>
      <c r="E68" s="81"/>
      <c r="F68" s="81"/>
      <c r="G68" s="81"/>
      <c r="H68" s="81"/>
      <c r="I68" s="81"/>
      <c r="J68" s="81"/>
    </row>
    <row r="69" spans="1:10">
      <c r="A69" s="81"/>
      <c r="B69" s="95"/>
      <c r="C69" s="96" t="s">
        <v>323</v>
      </c>
      <c r="D69" s="81"/>
      <c r="E69" s="81"/>
      <c r="F69" s="81"/>
      <c r="G69" s="81"/>
      <c r="H69" s="81"/>
      <c r="I69" s="81"/>
      <c r="J69" s="81"/>
    </row>
    <row r="70" spans="1:10">
      <c r="A70" s="81"/>
      <c r="B70" s="95"/>
      <c r="C70" s="99" t="s">
        <v>457</v>
      </c>
      <c r="D70" s="81"/>
      <c r="E70" s="81"/>
      <c r="F70" s="81"/>
      <c r="G70" s="81"/>
      <c r="H70" s="81"/>
      <c r="I70" s="81"/>
      <c r="J70" s="81"/>
    </row>
    <row r="71" spans="1:10">
      <c r="A71" s="81"/>
      <c r="B71" s="95"/>
      <c r="C71" s="99" t="s">
        <v>527</v>
      </c>
      <c r="D71" s="81"/>
      <c r="E71" s="81"/>
      <c r="F71" s="81"/>
      <c r="G71" s="81"/>
      <c r="H71" s="81"/>
      <c r="I71" s="81"/>
      <c r="J71" s="81"/>
    </row>
    <row r="72" spans="1:10">
      <c r="A72" s="81"/>
      <c r="B72" s="95"/>
      <c r="C72" s="99" t="s">
        <v>518</v>
      </c>
      <c r="D72" s="81"/>
      <c r="E72" s="81"/>
      <c r="F72" s="81"/>
      <c r="G72" s="81"/>
      <c r="H72" s="81"/>
      <c r="I72" s="81"/>
      <c r="J72" s="81"/>
    </row>
    <row r="73" spans="1:10">
      <c r="A73" s="81"/>
      <c r="B73" s="81"/>
      <c r="C73" s="118" t="s">
        <v>352</v>
      </c>
      <c r="D73" s="81"/>
      <c r="E73" s="81"/>
      <c r="F73" s="81"/>
      <c r="G73" s="81"/>
      <c r="H73" s="81"/>
      <c r="I73" s="81"/>
      <c r="J73" s="81"/>
    </row>
    <row r="74" spans="1:10">
      <c r="A74" s="81"/>
      <c r="B74" s="81"/>
      <c r="C74" s="118" t="s">
        <v>346</v>
      </c>
      <c r="D74" s="81"/>
      <c r="E74" s="81"/>
      <c r="F74" s="81"/>
      <c r="G74" s="81"/>
      <c r="H74" s="81"/>
      <c r="I74" s="81"/>
      <c r="J74" s="81"/>
    </row>
    <row r="75" spans="1:10">
      <c r="A75" s="81"/>
      <c r="B75" s="81"/>
      <c r="C75" s="99" t="s">
        <v>519</v>
      </c>
      <c r="D75" s="81"/>
      <c r="E75" s="81"/>
      <c r="F75" s="81"/>
      <c r="G75" s="81"/>
      <c r="H75" s="81"/>
      <c r="I75" s="81"/>
      <c r="J75" s="81"/>
    </row>
    <row r="76" spans="1:10">
      <c r="A76" s="81"/>
      <c r="B76" s="81"/>
      <c r="C76" s="120" t="s">
        <v>331</v>
      </c>
      <c r="D76" s="81"/>
      <c r="E76" s="81"/>
      <c r="F76" s="81"/>
      <c r="G76" s="81"/>
      <c r="H76" s="81"/>
      <c r="I76" s="81"/>
      <c r="J76" s="81"/>
    </row>
    <row r="77" spans="1:10">
      <c r="A77" s="81"/>
      <c r="B77" s="81"/>
      <c r="C77" s="81"/>
      <c r="D77" s="81"/>
      <c r="E77" s="81"/>
      <c r="F77" s="81"/>
      <c r="G77" s="81"/>
      <c r="H77" s="81"/>
      <c r="I77" s="81"/>
      <c r="J77" s="81"/>
    </row>
    <row r="78" spans="1:10">
      <c r="A78" s="81"/>
      <c r="B78" s="81"/>
      <c r="C78" s="120" t="s">
        <v>528</v>
      </c>
      <c r="D78" s="81"/>
      <c r="E78" s="81"/>
      <c r="F78" s="81"/>
      <c r="G78" s="81"/>
      <c r="H78" s="81"/>
      <c r="I78" s="81"/>
      <c r="J78" s="81"/>
    </row>
    <row r="79" spans="1:10" ht="13.5">
      <c r="A79" s="81"/>
      <c r="B79" s="81"/>
      <c r="C79" s="121" t="s">
        <v>464</v>
      </c>
      <c r="D79" s="81"/>
      <c r="E79" s="81"/>
      <c r="F79" s="81"/>
      <c r="G79" s="81"/>
      <c r="H79" s="81"/>
      <c r="I79" s="81"/>
      <c r="J79" s="81"/>
    </row>
    <row r="80" spans="1:10" ht="13.5">
      <c r="A80" s="81"/>
      <c r="B80" s="81"/>
      <c r="C80" s="121" t="s">
        <v>529</v>
      </c>
      <c r="D80" s="81"/>
      <c r="E80" s="81"/>
      <c r="F80" s="81"/>
      <c r="G80" s="81"/>
      <c r="H80" s="81"/>
      <c r="I80" s="81"/>
      <c r="J80" s="81"/>
    </row>
    <row r="81" spans="1:10">
      <c r="A81" s="81"/>
      <c r="B81" s="81"/>
      <c r="C81" s="81"/>
      <c r="D81" s="81"/>
      <c r="E81" s="81"/>
      <c r="F81" s="81"/>
      <c r="G81" s="81"/>
      <c r="H81" s="81"/>
      <c r="I81" s="81"/>
      <c r="J81" s="81"/>
    </row>
    <row r="82" spans="1:10">
      <c r="A82" s="81"/>
      <c r="B82" s="81"/>
      <c r="C82" s="120" t="s">
        <v>530</v>
      </c>
      <c r="D82" s="81"/>
      <c r="E82" s="81"/>
      <c r="F82" s="81"/>
      <c r="G82" s="81"/>
      <c r="H82" s="81"/>
      <c r="I82" s="81"/>
      <c r="J82" s="81"/>
    </row>
    <row r="83" spans="1:10">
      <c r="A83" s="81"/>
      <c r="B83" s="81"/>
      <c r="C83" s="120" t="s">
        <v>531</v>
      </c>
      <c r="D83" s="81"/>
      <c r="E83" s="81"/>
      <c r="F83" s="81"/>
      <c r="G83" s="81"/>
      <c r="H83" s="81"/>
      <c r="I83" s="81"/>
      <c r="J83" s="81"/>
    </row>
    <row r="84" spans="1:10" ht="13.5">
      <c r="A84" s="81"/>
      <c r="B84" s="81"/>
      <c r="C84" s="121" t="s">
        <v>464</v>
      </c>
      <c r="D84" s="81"/>
      <c r="E84" s="81"/>
      <c r="F84" s="81"/>
      <c r="G84" s="81"/>
      <c r="H84" s="81"/>
      <c r="I84" s="81"/>
      <c r="J84" s="81"/>
    </row>
    <row r="85" spans="1:10" ht="13.5">
      <c r="A85" s="81"/>
      <c r="B85" s="81"/>
      <c r="C85" s="121" t="s">
        <v>532</v>
      </c>
      <c r="D85" s="81"/>
      <c r="E85" s="81"/>
      <c r="F85" s="81"/>
      <c r="G85" s="81"/>
      <c r="H85" s="81"/>
      <c r="I85" s="81"/>
      <c r="J85" s="81"/>
    </row>
    <row r="86" spans="1:10">
      <c r="A86" s="81"/>
      <c r="B86" s="81"/>
      <c r="C86" s="81"/>
      <c r="D86" s="81"/>
      <c r="E86" s="81"/>
      <c r="F86" s="81"/>
      <c r="G86" s="81"/>
      <c r="H86" s="81"/>
      <c r="I86" s="81"/>
      <c r="J86" s="81"/>
    </row>
    <row r="87" spans="1:10" ht="15">
      <c r="A87" s="106" t="s">
        <v>848</v>
      </c>
      <c r="B87" s="131"/>
    </row>
    <row r="89" spans="1:10" ht="14.25">
      <c r="B89" s="377" t="s">
        <v>847</v>
      </c>
    </row>
    <row r="110" spans="1:4">
      <c r="A110" s="185"/>
      <c r="B110" s="185"/>
      <c r="C110" s="185"/>
      <c r="D110" s="185"/>
    </row>
    <row r="111" spans="1:4">
      <c r="A111" s="185"/>
      <c r="B111" s="185"/>
      <c r="C111" s="185"/>
      <c r="D111" s="185"/>
    </row>
    <row r="112" spans="1:4">
      <c r="A112" s="185"/>
      <c r="B112" s="186"/>
      <c r="C112" s="187"/>
      <c r="D112" s="185"/>
    </row>
    <row r="113" spans="1:4">
      <c r="A113" s="185"/>
      <c r="B113" s="188"/>
      <c r="C113" s="189"/>
      <c r="D113" s="187"/>
    </row>
    <row r="114" spans="1:4">
      <c r="A114" s="185"/>
      <c r="B114" s="185"/>
      <c r="C114" s="185"/>
      <c r="D114" s="185"/>
    </row>
    <row r="134" spans="1:1" hidden="1">
      <c r="A134" s="114" t="s">
        <v>714</v>
      </c>
    </row>
  </sheetData>
  <sheetProtection sheet="1" objects="1" scenarios="1"/>
  <mergeCells count="2">
    <mergeCell ref="C1:J1"/>
    <mergeCell ref="C2:J2"/>
  </mergeCells>
  <phoneticPr fontId="0" type="noConversion"/>
  <hyperlinks>
    <hyperlink ref="B89" r:id="rId1" location=" " xr:uid="{D6D08602-CB22-4548-86DD-ECEA729B3BB1}"/>
  </hyperlinks>
  <pageMargins left="0.78740157499999996" right="0.78740157499999996" top="0.984251969" bottom="0.984251969" header="0.4921259845" footer="0.4921259845"/>
  <pageSetup paperSize="9" orientation="portrait" horizontalDpi="300" verticalDpi="300" r:id="rId2"/>
  <headerFooter alignWithMargins="0"/>
  <drawing r:id="rId3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4"/>
  <dimension ref="A1:M568"/>
  <sheetViews>
    <sheetView workbookViewId="0">
      <selection activeCell="A14" sqref="A14"/>
    </sheetView>
  </sheetViews>
  <sheetFormatPr baseColWidth="10" defaultColWidth="11.5703125" defaultRowHeight="12.75"/>
  <cols>
    <col min="1" max="1" width="11.85546875" style="139" customWidth="1"/>
    <col min="2" max="3" width="11.42578125" style="139" customWidth="1"/>
    <col min="4" max="4" width="11.5703125" style="103"/>
    <col min="5" max="5" width="11.85546875" style="103" customWidth="1"/>
    <col min="6" max="12" width="11.5703125" style="103"/>
    <col min="13" max="13" width="27.42578125" style="103" customWidth="1"/>
    <col min="14" max="16384" width="11.5703125" style="103"/>
  </cols>
  <sheetData>
    <row r="1" spans="1:10" ht="18">
      <c r="A1" s="103"/>
      <c r="B1" s="104"/>
      <c r="C1" s="403" t="s">
        <v>367</v>
      </c>
      <c r="D1" s="403"/>
      <c r="E1" s="403"/>
      <c r="F1" s="403"/>
      <c r="G1" s="403"/>
      <c r="H1" s="403"/>
      <c r="I1" s="403"/>
      <c r="J1" s="403"/>
    </row>
    <row r="2" spans="1:10" ht="18">
      <c r="A2" s="103"/>
      <c r="B2" s="104"/>
      <c r="C2" s="403" t="s">
        <v>734</v>
      </c>
      <c r="D2" s="403"/>
      <c r="E2" s="403"/>
      <c r="F2" s="403"/>
      <c r="G2" s="403"/>
      <c r="H2" s="403"/>
      <c r="I2" s="403"/>
      <c r="J2" s="403"/>
    </row>
    <row r="3" spans="1:10">
      <c r="A3" s="131" t="s">
        <v>455</v>
      </c>
      <c r="B3" s="103"/>
      <c r="C3" s="103"/>
    </row>
    <row r="4" spans="1:10">
      <c r="A4" s="131" t="s">
        <v>466</v>
      </c>
      <c r="B4" s="103"/>
      <c r="C4" s="103"/>
    </row>
    <row r="5" spans="1:10">
      <c r="A5" s="108"/>
      <c r="B5" s="131" t="s">
        <v>731</v>
      </c>
      <c r="C5" s="103"/>
    </row>
    <row r="6" spans="1:10">
      <c r="A6" s="131" t="s">
        <v>732</v>
      </c>
      <c r="B6" s="103"/>
      <c r="C6" s="103"/>
    </row>
    <row r="7" spans="1:10">
      <c r="A7" s="108" t="s">
        <v>97</v>
      </c>
      <c r="B7" s="103" t="s">
        <v>98</v>
      </c>
      <c r="C7" s="103"/>
    </row>
    <row r="8" spans="1:10">
      <c r="A8" s="103"/>
      <c r="B8" s="131" t="s">
        <v>728</v>
      </c>
      <c r="C8" s="103"/>
    </row>
    <row r="9" spans="1:10">
      <c r="A9" s="103"/>
      <c r="B9" s="108" t="s">
        <v>729</v>
      </c>
      <c r="C9" s="103"/>
    </row>
    <row r="10" spans="1:10">
      <c r="A10" s="103"/>
      <c r="B10" s="103" t="s">
        <v>99</v>
      </c>
      <c r="C10" s="103"/>
    </row>
    <row r="11" spans="1:10">
      <c r="A11" s="103"/>
      <c r="B11" s="131" t="s">
        <v>730</v>
      </c>
      <c r="C11" s="103"/>
    </row>
    <row r="12" spans="1:10">
      <c r="A12" s="103"/>
      <c r="B12" s="103"/>
      <c r="C12" s="103"/>
    </row>
    <row r="13" spans="1:10">
      <c r="A13" s="133" t="s">
        <v>100</v>
      </c>
      <c r="B13" s="133" t="s">
        <v>101</v>
      </c>
      <c r="C13" s="133" t="s">
        <v>102</v>
      </c>
      <c r="E13" s="404" t="s">
        <v>733</v>
      </c>
      <c r="F13" s="405"/>
      <c r="G13" s="191">
        <f>COUNT(A14:A567)</f>
        <v>32</v>
      </c>
    </row>
    <row r="14" spans="1:10">
      <c r="A14" s="140">
        <v>25</v>
      </c>
      <c r="B14" s="140">
        <v>32</v>
      </c>
      <c r="C14" s="134">
        <f t="shared" ref="C14:C17" si="0">IF(A14&lt;&gt;0,A14-B14,"…..")</f>
        <v>-7</v>
      </c>
      <c r="E14" s="404" t="s">
        <v>721</v>
      </c>
      <c r="F14" s="405"/>
      <c r="G14" s="192">
        <f>IF(G13=0,"",AVERAGE(A14:A567))</f>
        <v>13.09375</v>
      </c>
    </row>
    <row r="15" spans="1:10">
      <c r="A15" s="140">
        <v>12</v>
      </c>
      <c r="B15" s="140">
        <v>10</v>
      </c>
      <c r="C15" s="134">
        <f t="shared" si="0"/>
        <v>2</v>
      </c>
      <c r="E15" s="404" t="s">
        <v>724</v>
      </c>
      <c r="F15" s="405"/>
      <c r="G15" s="192">
        <f>IF(G13=0,"",AVERAGE(B14:B567))</f>
        <v>13.84375</v>
      </c>
    </row>
    <row r="16" spans="1:10">
      <c r="A16" s="140">
        <v>14</v>
      </c>
      <c r="B16" s="140">
        <v>15</v>
      </c>
      <c r="C16" s="134">
        <f t="shared" si="0"/>
        <v>-1</v>
      </c>
      <c r="E16" s="404" t="s">
        <v>725</v>
      </c>
      <c r="F16" s="405"/>
      <c r="G16" s="194">
        <f>IF(G13=0,"",G14-G15)</f>
        <v>-0.75</v>
      </c>
    </row>
    <row r="17" spans="1:9">
      <c r="A17" s="140">
        <v>10</v>
      </c>
      <c r="B17" s="140">
        <v>11</v>
      </c>
      <c r="C17" s="134">
        <f t="shared" si="0"/>
        <v>-1</v>
      </c>
      <c r="E17" s="404" t="s">
        <v>720</v>
      </c>
      <c r="F17" s="405"/>
      <c r="G17" s="192">
        <f>IF(G13=0,"",STDEV(C14:C567))</f>
        <v>3.0690967463913021</v>
      </c>
    </row>
    <row r="18" spans="1:9">
      <c r="A18" s="140">
        <v>16</v>
      </c>
      <c r="B18" s="140">
        <v>11</v>
      </c>
      <c r="C18" s="134">
        <f>IF(A18&lt;&gt;0,A18-B18,"…..")</f>
        <v>5</v>
      </c>
      <c r="E18" s="406" t="s">
        <v>726</v>
      </c>
      <c r="F18" s="407"/>
      <c r="G18" s="352">
        <f>F109</f>
        <v>0.35831594228652119</v>
      </c>
    </row>
    <row r="19" spans="1:9">
      <c r="A19" s="140">
        <v>10</v>
      </c>
      <c r="B19" s="140">
        <v>9</v>
      </c>
      <c r="C19" s="134">
        <f>IF(A19&lt;&gt;0,A19-B19,"…..")</f>
        <v>1</v>
      </c>
      <c r="E19" s="135"/>
      <c r="G19" s="136"/>
    </row>
    <row r="20" spans="1:9" ht="15">
      <c r="A20" s="140">
        <v>13</v>
      </c>
      <c r="B20" s="140">
        <v>15</v>
      </c>
      <c r="C20" s="134">
        <f>IF(A20&lt;&gt;0,A20-B20,"…..")</f>
        <v>-2</v>
      </c>
      <c r="E20" s="106" t="s">
        <v>320</v>
      </c>
    </row>
    <row r="21" spans="1:9">
      <c r="A21" s="140">
        <v>13</v>
      </c>
      <c r="B21" s="140">
        <v>15</v>
      </c>
      <c r="C21" s="134">
        <f>IF(A21&lt;&gt;0,A21-B21,"…..")</f>
        <v>-2</v>
      </c>
      <c r="E21" s="112" t="s">
        <v>10</v>
      </c>
      <c r="F21" s="108" t="s">
        <v>14</v>
      </c>
    </row>
    <row r="22" spans="1:9">
      <c r="A22" s="140">
        <v>16</v>
      </c>
      <c r="B22" s="140">
        <v>25</v>
      </c>
      <c r="C22" s="134">
        <f t="shared" ref="C22:C130" si="1">IF(A22&lt;&gt;0,A22-B22,"…..")</f>
        <v>-9</v>
      </c>
      <c r="E22" s="113" t="s">
        <v>11</v>
      </c>
      <c r="F22" s="108" t="s">
        <v>15</v>
      </c>
    </row>
    <row r="23" spans="1:9">
      <c r="A23" s="140">
        <v>10</v>
      </c>
      <c r="B23" s="140">
        <v>9</v>
      </c>
      <c r="C23" s="134">
        <f t="shared" si="1"/>
        <v>1</v>
      </c>
      <c r="E23" s="113" t="s">
        <v>12</v>
      </c>
      <c r="F23" s="108" t="s">
        <v>16</v>
      </c>
    </row>
    <row r="24" spans="1:9">
      <c r="A24" s="140">
        <v>13</v>
      </c>
      <c r="B24" s="140">
        <v>15</v>
      </c>
      <c r="C24" s="134">
        <f t="shared" si="1"/>
        <v>-2</v>
      </c>
      <c r="E24" s="113" t="s">
        <v>13</v>
      </c>
      <c r="F24" s="108" t="s">
        <v>17</v>
      </c>
    </row>
    <row r="25" spans="1:9">
      <c r="A25" s="140">
        <v>13</v>
      </c>
      <c r="B25" s="140">
        <v>15</v>
      </c>
      <c r="C25" s="134">
        <f t="shared" si="1"/>
        <v>-2</v>
      </c>
      <c r="F25" s="108" t="s">
        <v>66</v>
      </c>
      <c r="I25" s="115">
        <v>3</v>
      </c>
    </row>
    <row r="26" spans="1:9">
      <c r="A26" s="140">
        <v>10</v>
      </c>
      <c r="B26" s="140">
        <v>9</v>
      </c>
      <c r="C26" s="134">
        <f t="shared" si="1"/>
        <v>1</v>
      </c>
    </row>
    <row r="27" spans="1:9" ht="15">
      <c r="A27" s="140">
        <v>13</v>
      </c>
      <c r="B27" s="140">
        <v>15</v>
      </c>
      <c r="C27" s="134">
        <f t="shared" si="1"/>
        <v>-2</v>
      </c>
      <c r="E27" s="137" t="s">
        <v>128</v>
      </c>
      <c r="F27" s="115">
        <v>32</v>
      </c>
      <c r="G27" s="344" t="s">
        <v>727</v>
      </c>
    </row>
    <row r="28" spans="1:9" ht="15">
      <c r="A28" s="140">
        <v>13</v>
      </c>
      <c r="B28" s="140">
        <v>15</v>
      </c>
      <c r="C28" s="134">
        <f t="shared" si="1"/>
        <v>-2</v>
      </c>
      <c r="E28" s="106"/>
      <c r="F28" s="143"/>
      <c r="G28" s="131" t="s">
        <v>536</v>
      </c>
    </row>
    <row r="29" spans="1:9" ht="15">
      <c r="A29" s="140">
        <v>16</v>
      </c>
      <c r="B29" s="140">
        <v>11</v>
      </c>
      <c r="C29" s="134">
        <f t="shared" si="1"/>
        <v>5</v>
      </c>
      <c r="E29" s="106"/>
      <c r="F29" s="143"/>
      <c r="G29" s="131" t="s">
        <v>535</v>
      </c>
    </row>
    <row r="30" spans="1:9">
      <c r="A30" s="140">
        <v>10</v>
      </c>
      <c r="B30" s="140">
        <v>12</v>
      </c>
      <c r="C30" s="134">
        <f t="shared" si="1"/>
        <v>-2</v>
      </c>
    </row>
    <row r="31" spans="1:9" ht="15">
      <c r="A31" s="140">
        <v>13</v>
      </c>
      <c r="B31" s="140">
        <v>15</v>
      </c>
      <c r="C31" s="134">
        <f t="shared" si="1"/>
        <v>-2</v>
      </c>
      <c r="E31" s="389" t="s">
        <v>113</v>
      </c>
      <c r="F31" s="380"/>
      <c r="G31" s="380"/>
      <c r="H31" s="390">
        <f>IF(A14="","",IF(F27="","",IF(F111&gt;=1,Table!I12,"moins de 10% !!!")))</f>
        <v>0.52</v>
      </c>
      <c r="I31" s="381"/>
    </row>
    <row r="32" spans="1:9" ht="15">
      <c r="A32" s="140">
        <v>13</v>
      </c>
      <c r="B32" s="140">
        <v>15</v>
      </c>
      <c r="C32" s="134">
        <f t="shared" si="1"/>
        <v>-2</v>
      </c>
      <c r="E32" s="389" t="s">
        <v>114</v>
      </c>
      <c r="F32" s="380"/>
      <c r="G32" s="380"/>
      <c r="H32" s="391">
        <f>IF(A14="","",IF(F27="","",IF(H31="Moins de 10% !!!",H31,H31*95%)))</f>
        <v>0.49399999999999999</v>
      </c>
      <c r="I32" s="392"/>
    </row>
    <row r="33" spans="1:13">
      <c r="A33" s="140">
        <v>10</v>
      </c>
      <c r="B33" s="140">
        <v>9</v>
      </c>
      <c r="C33" s="134">
        <f t="shared" si="1"/>
        <v>1</v>
      </c>
    </row>
    <row r="34" spans="1:13">
      <c r="A34" s="140">
        <v>13</v>
      </c>
      <c r="B34" s="140">
        <v>15</v>
      </c>
      <c r="C34" s="134">
        <f t="shared" si="1"/>
        <v>-2</v>
      </c>
    </row>
    <row r="35" spans="1:13" ht="15">
      <c r="A35" s="140">
        <v>13</v>
      </c>
      <c r="B35" s="140">
        <v>15</v>
      </c>
      <c r="C35" s="134">
        <f t="shared" si="1"/>
        <v>-2</v>
      </c>
      <c r="E35" s="195" t="s">
        <v>545</v>
      </c>
      <c r="F35" s="81"/>
      <c r="G35" s="81"/>
      <c r="H35" s="81"/>
      <c r="I35" s="81"/>
      <c r="J35" s="81"/>
      <c r="K35" s="81"/>
      <c r="L35" s="81"/>
      <c r="M35" s="81"/>
    </row>
    <row r="36" spans="1:13" ht="15">
      <c r="A36" s="140">
        <v>16</v>
      </c>
      <c r="B36" s="140">
        <v>11</v>
      </c>
      <c r="C36" s="134">
        <f t="shared" si="1"/>
        <v>5</v>
      </c>
      <c r="E36" s="195"/>
      <c r="F36" s="99" t="s">
        <v>515</v>
      </c>
      <c r="G36" s="81"/>
      <c r="H36" s="81"/>
      <c r="I36" s="81"/>
      <c r="J36" s="81"/>
      <c r="K36" s="81"/>
      <c r="L36" s="81"/>
      <c r="M36" s="81"/>
    </row>
    <row r="37" spans="1:13" ht="15">
      <c r="A37" s="140">
        <v>10</v>
      </c>
      <c r="B37" s="140">
        <v>9</v>
      </c>
      <c r="C37" s="134">
        <f t="shared" si="1"/>
        <v>1</v>
      </c>
      <c r="E37" s="195"/>
      <c r="F37" s="99" t="s">
        <v>516</v>
      </c>
      <c r="G37" s="81"/>
      <c r="H37" s="81"/>
      <c r="I37" s="81"/>
      <c r="J37" s="81"/>
      <c r="K37" s="81"/>
      <c r="L37" s="81"/>
      <c r="M37" s="81"/>
    </row>
    <row r="38" spans="1:13" ht="15">
      <c r="A38" s="140">
        <v>13</v>
      </c>
      <c r="B38" s="140">
        <v>15</v>
      </c>
      <c r="C38" s="134">
        <f t="shared" si="1"/>
        <v>-2</v>
      </c>
      <c r="E38" s="195"/>
      <c r="F38" s="99" t="s">
        <v>716</v>
      </c>
      <c r="G38" s="81"/>
      <c r="H38" s="81"/>
      <c r="I38" s="81"/>
      <c r="J38" s="81"/>
      <c r="K38" s="81"/>
      <c r="L38" s="81"/>
      <c r="M38" s="81"/>
    </row>
    <row r="39" spans="1:13" ht="15">
      <c r="A39" s="140">
        <v>13</v>
      </c>
      <c r="B39" s="140">
        <v>15</v>
      </c>
      <c r="C39" s="134">
        <f t="shared" si="1"/>
        <v>-2</v>
      </c>
      <c r="E39" s="195"/>
      <c r="F39" s="99" t="s">
        <v>722</v>
      </c>
      <c r="G39" s="81"/>
      <c r="H39" s="81"/>
      <c r="I39" s="81"/>
      <c r="J39" s="144"/>
      <c r="K39" s="81"/>
      <c r="L39" s="81"/>
      <c r="M39" s="81"/>
    </row>
    <row r="40" spans="1:13" ht="15">
      <c r="A40" s="140">
        <v>13</v>
      </c>
      <c r="B40" s="140">
        <v>15</v>
      </c>
      <c r="C40" s="134">
        <f t="shared" si="1"/>
        <v>-2</v>
      </c>
      <c r="E40" s="195"/>
      <c r="F40" s="99"/>
      <c r="G40" s="81"/>
      <c r="H40" s="81"/>
      <c r="I40" s="81"/>
      <c r="J40" s="144"/>
      <c r="K40" s="81"/>
      <c r="L40" s="81"/>
      <c r="M40" s="81"/>
    </row>
    <row r="41" spans="1:13">
      <c r="A41" s="140">
        <v>13</v>
      </c>
      <c r="B41" s="140">
        <v>15</v>
      </c>
      <c r="C41" s="134">
        <f t="shared" si="1"/>
        <v>-2</v>
      </c>
      <c r="E41" s="95" t="s">
        <v>538</v>
      </c>
      <c r="F41" s="81"/>
      <c r="G41" s="81"/>
      <c r="H41" s="81"/>
      <c r="I41" s="81"/>
      <c r="J41" s="81"/>
      <c r="K41" s="81"/>
      <c r="L41" s="81"/>
      <c r="M41" s="81"/>
    </row>
    <row r="42" spans="1:13">
      <c r="A42" s="140">
        <v>16</v>
      </c>
      <c r="B42" s="140">
        <v>11</v>
      </c>
      <c r="C42" s="134">
        <f t="shared" si="1"/>
        <v>5</v>
      </c>
      <c r="E42" s="95"/>
      <c r="F42" s="96" t="s">
        <v>323</v>
      </c>
      <c r="G42" s="81"/>
      <c r="H42" s="81"/>
      <c r="I42" s="81"/>
      <c r="J42" s="81"/>
      <c r="K42" s="81"/>
      <c r="L42" s="81"/>
      <c r="M42" s="81"/>
    </row>
    <row r="43" spans="1:13">
      <c r="A43" s="140">
        <v>10</v>
      </c>
      <c r="B43" s="140">
        <v>9</v>
      </c>
      <c r="C43" s="134">
        <f t="shared" si="1"/>
        <v>1</v>
      </c>
      <c r="E43" s="95"/>
      <c r="F43" s="99" t="s">
        <v>356</v>
      </c>
      <c r="G43" s="81"/>
      <c r="H43" s="81"/>
      <c r="I43" s="81"/>
      <c r="J43" s="81"/>
      <c r="K43" s="81"/>
      <c r="L43" s="81"/>
      <c r="M43" s="81"/>
    </row>
    <row r="44" spans="1:13">
      <c r="A44" s="140">
        <v>13</v>
      </c>
      <c r="B44" s="140">
        <v>15</v>
      </c>
      <c r="C44" s="134">
        <f t="shared" si="1"/>
        <v>-2</v>
      </c>
      <c r="E44" s="95"/>
      <c r="F44" s="99" t="s">
        <v>518</v>
      </c>
      <c r="G44" s="81"/>
      <c r="H44" s="81"/>
      <c r="I44" s="81"/>
      <c r="J44" s="81"/>
      <c r="K44" s="81"/>
      <c r="L44" s="81"/>
      <c r="M44" s="81"/>
    </row>
    <row r="45" spans="1:13">
      <c r="A45" s="140">
        <v>13</v>
      </c>
      <c r="B45" s="140">
        <v>15</v>
      </c>
      <c r="C45" s="134">
        <f t="shared" si="1"/>
        <v>-2</v>
      </c>
      <c r="E45" s="95"/>
      <c r="F45" s="118" t="s">
        <v>352</v>
      </c>
      <c r="G45" s="81"/>
      <c r="H45" s="81"/>
      <c r="I45" s="81"/>
      <c r="J45" s="81"/>
      <c r="K45" s="81"/>
      <c r="L45" s="81"/>
      <c r="M45" s="81"/>
    </row>
    <row r="46" spans="1:13">
      <c r="A46" s="140"/>
      <c r="B46" s="140"/>
      <c r="C46" s="134" t="str">
        <f t="shared" si="1"/>
        <v>…..</v>
      </c>
      <c r="E46" s="95"/>
      <c r="F46" s="118" t="s">
        <v>346</v>
      </c>
      <c r="G46" s="81"/>
      <c r="H46" s="81"/>
      <c r="I46" s="81"/>
      <c r="J46" s="81"/>
      <c r="K46" s="81"/>
      <c r="L46" s="81"/>
      <c r="M46" s="81"/>
    </row>
    <row r="47" spans="1:13">
      <c r="A47" s="140"/>
      <c r="B47" s="140"/>
      <c r="C47" s="134" t="str">
        <f t="shared" si="1"/>
        <v>…..</v>
      </c>
      <c r="E47" s="95"/>
      <c r="F47" s="99" t="s">
        <v>539</v>
      </c>
      <c r="G47" s="81"/>
      <c r="H47" s="81"/>
      <c r="I47" s="81"/>
      <c r="J47" s="81"/>
      <c r="K47" s="81"/>
      <c r="L47" s="81"/>
      <c r="M47" s="81"/>
    </row>
    <row r="48" spans="1:13">
      <c r="A48" s="140"/>
      <c r="B48" s="140"/>
      <c r="C48" s="134" t="str">
        <f t="shared" si="1"/>
        <v>…..</v>
      </c>
      <c r="E48" s="95"/>
      <c r="F48" s="99" t="s">
        <v>519</v>
      </c>
      <c r="G48" s="81"/>
      <c r="H48" s="81"/>
      <c r="I48" s="81"/>
      <c r="J48" s="81"/>
      <c r="K48" s="81"/>
      <c r="L48" s="81"/>
      <c r="M48" s="81"/>
    </row>
    <row r="49" spans="1:13">
      <c r="A49" s="140"/>
      <c r="B49" s="140"/>
      <c r="C49" s="134" t="str">
        <f t="shared" si="1"/>
        <v>…..</v>
      </c>
      <c r="E49" s="95"/>
      <c r="F49" s="120"/>
      <c r="G49" s="99" t="s">
        <v>540</v>
      </c>
      <c r="H49" s="81"/>
      <c r="I49" s="81"/>
      <c r="J49" s="81"/>
      <c r="K49" s="81"/>
      <c r="L49" s="81"/>
      <c r="M49" s="81"/>
    </row>
    <row r="50" spans="1:13">
      <c r="A50" s="140"/>
      <c r="B50" s="140"/>
      <c r="C50" s="134" t="str">
        <f t="shared" si="1"/>
        <v>…..</v>
      </c>
      <c r="E50" s="95"/>
      <c r="F50" s="120" t="s">
        <v>718</v>
      </c>
      <c r="G50" s="81"/>
      <c r="H50" s="81"/>
      <c r="I50" s="81"/>
      <c r="J50" s="81"/>
      <c r="K50" s="81"/>
      <c r="L50" s="81"/>
      <c r="M50" s="81"/>
    </row>
    <row r="51" spans="1:13">
      <c r="A51" s="140"/>
      <c r="B51" s="140"/>
      <c r="C51" s="134" t="str">
        <f t="shared" si="1"/>
        <v>…..</v>
      </c>
      <c r="E51" s="95"/>
      <c r="F51" s="81"/>
      <c r="G51" s="81"/>
      <c r="H51" s="81"/>
      <c r="I51" s="81"/>
      <c r="J51" s="81"/>
      <c r="K51" s="81"/>
      <c r="L51" s="81"/>
      <c r="M51" s="81"/>
    </row>
    <row r="52" spans="1:13">
      <c r="A52" s="140"/>
      <c r="B52" s="140"/>
      <c r="C52" s="134" t="str">
        <f t="shared" si="1"/>
        <v>…..</v>
      </c>
      <c r="E52" s="95"/>
      <c r="F52" s="120" t="s">
        <v>542</v>
      </c>
      <c r="G52" s="81"/>
      <c r="H52" s="81"/>
      <c r="I52" s="81"/>
      <c r="J52" s="81"/>
      <c r="K52" s="81"/>
      <c r="L52" s="81"/>
      <c r="M52" s="81"/>
    </row>
    <row r="53" spans="1:13" ht="13.5">
      <c r="A53" s="140"/>
      <c r="B53" s="140"/>
      <c r="C53" s="134" t="str">
        <f t="shared" si="1"/>
        <v>…..</v>
      </c>
      <c r="E53" s="95"/>
      <c r="F53" s="121" t="s">
        <v>464</v>
      </c>
      <c r="G53" s="81"/>
      <c r="H53" s="81"/>
      <c r="I53" s="81"/>
      <c r="J53" s="81"/>
      <c r="K53" s="81"/>
      <c r="L53" s="81"/>
      <c r="M53" s="81"/>
    </row>
    <row r="54" spans="1:13" ht="13.5">
      <c r="A54" s="140"/>
      <c r="B54" s="140"/>
      <c r="C54" s="134" t="str">
        <f t="shared" si="1"/>
        <v>…..</v>
      </c>
      <c r="E54" s="95"/>
      <c r="F54" s="121" t="s">
        <v>541</v>
      </c>
      <c r="G54" s="81"/>
      <c r="H54" s="81"/>
      <c r="I54" s="81"/>
      <c r="J54" s="81"/>
      <c r="K54" s="81"/>
      <c r="L54" s="81"/>
      <c r="M54" s="81"/>
    </row>
    <row r="55" spans="1:13">
      <c r="A55" s="140"/>
      <c r="B55" s="140"/>
      <c r="C55" s="134" t="str">
        <f t="shared" si="1"/>
        <v>…..</v>
      </c>
      <c r="E55" s="95"/>
      <c r="F55" s="81"/>
      <c r="G55" s="81"/>
      <c r="H55" s="81"/>
      <c r="I55" s="81"/>
      <c r="J55" s="81"/>
      <c r="K55" s="81"/>
      <c r="L55" s="81"/>
      <c r="M55" s="81"/>
    </row>
    <row r="56" spans="1:13">
      <c r="A56" s="140"/>
      <c r="B56" s="140"/>
      <c r="C56" s="134" t="str">
        <f t="shared" si="1"/>
        <v>…..</v>
      </c>
      <c r="E56" s="95"/>
      <c r="F56" s="120" t="s">
        <v>543</v>
      </c>
      <c r="G56" s="81"/>
      <c r="H56" s="81"/>
      <c r="I56" s="81"/>
      <c r="J56" s="81"/>
      <c r="K56" s="81"/>
      <c r="L56" s="81"/>
      <c r="M56" s="81"/>
    </row>
    <row r="57" spans="1:13" ht="13.5">
      <c r="A57" s="140"/>
      <c r="B57" s="140"/>
      <c r="C57" s="134" t="str">
        <f t="shared" si="1"/>
        <v>…..</v>
      </c>
      <c r="E57" s="95"/>
      <c r="F57" s="121" t="s">
        <v>464</v>
      </c>
      <c r="G57" s="81"/>
      <c r="H57" s="81"/>
      <c r="I57" s="81"/>
      <c r="J57" s="81"/>
      <c r="K57" s="81"/>
      <c r="L57" s="81"/>
      <c r="M57" s="81"/>
    </row>
    <row r="58" spans="1:13" ht="13.5">
      <c r="A58" s="140"/>
      <c r="B58" s="140"/>
      <c r="C58" s="134" t="str">
        <f t="shared" si="1"/>
        <v>…..</v>
      </c>
      <c r="E58" s="95"/>
      <c r="F58" s="121" t="s">
        <v>544</v>
      </c>
      <c r="G58" s="81"/>
      <c r="H58" s="81"/>
      <c r="I58" s="81"/>
      <c r="J58" s="81"/>
      <c r="K58" s="81"/>
      <c r="L58" s="81"/>
      <c r="M58" s="81"/>
    </row>
    <row r="59" spans="1:13">
      <c r="A59" s="140"/>
      <c r="B59" s="140"/>
      <c r="C59" s="134" t="str">
        <f t="shared" si="1"/>
        <v>…..</v>
      </c>
      <c r="E59" s="95"/>
      <c r="F59" s="81"/>
      <c r="G59" s="81"/>
      <c r="H59" s="81"/>
      <c r="I59" s="81"/>
      <c r="J59" s="81"/>
      <c r="K59" s="81"/>
      <c r="L59" s="81"/>
      <c r="M59" s="81"/>
    </row>
    <row r="60" spans="1:13">
      <c r="A60" s="140"/>
      <c r="B60" s="140"/>
      <c r="C60" s="134" t="str">
        <f t="shared" si="1"/>
        <v>…..</v>
      </c>
      <c r="E60" s="95"/>
      <c r="F60" s="81"/>
      <c r="G60" s="81"/>
      <c r="H60" s="81"/>
      <c r="I60" s="81"/>
      <c r="J60" s="81"/>
      <c r="K60" s="81"/>
      <c r="L60" s="81"/>
      <c r="M60" s="81"/>
    </row>
    <row r="61" spans="1:13">
      <c r="A61" s="140"/>
      <c r="B61" s="140"/>
      <c r="C61" s="134" t="str">
        <f t="shared" si="1"/>
        <v>…..</v>
      </c>
      <c r="E61" s="95" t="s">
        <v>321</v>
      </c>
      <c r="F61" s="81"/>
      <c r="G61" s="81"/>
      <c r="H61" s="81"/>
      <c r="I61" s="81"/>
      <c r="J61" s="81"/>
      <c r="K61" s="81"/>
      <c r="L61" s="81"/>
      <c r="M61" s="81"/>
    </row>
    <row r="62" spans="1:13">
      <c r="A62" s="140"/>
      <c r="B62" s="140"/>
      <c r="C62" s="134" t="str">
        <f t="shared" si="1"/>
        <v>…..</v>
      </c>
      <c r="E62" s="95"/>
      <c r="F62" s="81"/>
      <c r="G62" s="81"/>
      <c r="H62" s="81"/>
      <c r="I62" s="81"/>
      <c r="J62" s="81"/>
      <c r="K62" s="81"/>
      <c r="L62" s="81"/>
      <c r="M62" s="81"/>
    </row>
    <row r="63" spans="1:13">
      <c r="A63" s="140"/>
      <c r="B63" s="140"/>
      <c r="C63" s="134" t="str">
        <f t="shared" si="1"/>
        <v>…..</v>
      </c>
      <c r="E63" s="138"/>
    </row>
    <row r="64" spans="1:13">
      <c r="A64" s="140"/>
      <c r="B64" s="140"/>
      <c r="C64" s="134" t="str">
        <f t="shared" si="1"/>
        <v>…..</v>
      </c>
      <c r="E64" s="131"/>
    </row>
    <row r="65" spans="1:5">
      <c r="A65" s="140"/>
      <c r="B65" s="140"/>
      <c r="C65" s="134" t="str">
        <f t="shared" si="1"/>
        <v>…..</v>
      </c>
    </row>
    <row r="66" spans="1:5">
      <c r="A66" s="140"/>
      <c r="B66" s="140"/>
      <c r="C66" s="134" t="str">
        <f t="shared" si="1"/>
        <v>…..</v>
      </c>
    </row>
    <row r="67" spans="1:5">
      <c r="A67" s="140"/>
      <c r="B67" s="140"/>
      <c r="C67" s="134" t="str">
        <f t="shared" si="1"/>
        <v>…..</v>
      </c>
    </row>
    <row r="68" spans="1:5">
      <c r="A68" s="140"/>
      <c r="B68" s="140"/>
      <c r="C68" s="134" t="str">
        <f t="shared" si="1"/>
        <v>…..</v>
      </c>
    </row>
    <row r="69" spans="1:5">
      <c r="A69" s="140"/>
      <c r="B69" s="140"/>
      <c r="C69" s="134" t="str">
        <f t="shared" si="1"/>
        <v>…..</v>
      </c>
    </row>
    <row r="70" spans="1:5">
      <c r="A70" s="140"/>
      <c r="B70" s="140"/>
      <c r="C70" s="134" t="str">
        <f t="shared" si="1"/>
        <v>…..</v>
      </c>
    </row>
    <row r="71" spans="1:5">
      <c r="A71" s="140"/>
      <c r="B71" s="140"/>
      <c r="C71" s="134" t="str">
        <f t="shared" si="1"/>
        <v>…..</v>
      </c>
    </row>
    <row r="72" spans="1:5">
      <c r="A72" s="140"/>
      <c r="B72" s="140"/>
      <c r="C72" s="134" t="str">
        <f t="shared" si="1"/>
        <v>…..</v>
      </c>
    </row>
    <row r="73" spans="1:5">
      <c r="A73" s="140"/>
      <c r="B73" s="140"/>
      <c r="C73" s="134" t="str">
        <f t="shared" si="1"/>
        <v>…..</v>
      </c>
      <c r="E73" s="138"/>
    </row>
    <row r="74" spans="1:5">
      <c r="A74" s="140"/>
      <c r="B74" s="140"/>
      <c r="C74" s="134" t="str">
        <f t="shared" si="1"/>
        <v>…..</v>
      </c>
      <c r="E74" s="138"/>
    </row>
    <row r="75" spans="1:5">
      <c r="A75" s="140"/>
      <c r="B75" s="140"/>
      <c r="C75" s="134" t="str">
        <f t="shared" si="1"/>
        <v>…..</v>
      </c>
      <c r="E75" s="138"/>
    </row>
    <row r="76" spans="1:5">
      <c r="A76" s="140"/>
      <c r="B76" s="140"/>
      <c r="C76" s="134" t="str">
        <f t="shared" si="1"/>
        <v>…..</v>
      </c>
      <c r="E76" s="138"/>
    </row>
    <row r="77" spans="1:5">
      <c r="A77" s="140"/>
      <c r="B77" s="140"/>
      <c r="C77" s="134" t="str">
        <f t="shared" si="1"/>
        <v>…..</v>
      </c>
      <c r="E77" s="138"/>
    </row>
    <row r="78" spans="1:5">
      <c r="A78" s="140"/>
      <c r="B78" s="140"/>
      <c r="C78" s="134" t="str">
        <f t="shared" si="1"/>
        <v>…..</v>
      </c>
      <c r="E78" s="138"/>
    </row>
    <row r="79" spans="1:5">
      <c r="A79" s="140"/>
      <c r="B79" s="140"/>
      <c r="C79" s="134" t="str">
        <f t="shared" si="1"/>
        <v>…..</v>
      </c>
      <c r="E79" s="138"/>
    </row>
    <row r="80" spans="1:5">
      <c r="A80" s="140"/>
      <c r="B80" s="140"/>
      <c r="C80" s="134" t="str">
        <f t="shared" si="1"/>
        <v>…..</v>
      </c>
      <c r="E80" s="138"/>
    </row>
    <row r="81" spans="1:5">
      <c r="A81" s="140"/>
      <c r="B81" s="140"/>
      <c r="C81" s="134" t="str">
        <f t="shared" si="1"/>
        <v>…..</v>
      </c>
      <c r="E81" s="138"/>
    </row>
    <row r="82" spans="1:5">
      <c r="A82" s="140"/>
      <c r="B82" s="140"/>
      <c r="C82" s="134" t="str">
        <f t="shared" si="1"/>
        <v>…..</v>
      </c>
      <c r="E82" s="138"/>
    </row>
    <row r="83" spans="1:5">
      <c r="A83" s="140"/>
      <c r="B83" s="140"/>
      <c r="C83" s="134" t="str">
        <f t="shared" si="1"/>
        <v>…..</v>
      </c>
    </row>
    <row r="84" spans="1:5">
      <c r="A84" s="140"/>
      <c r="B84" s="140"/>
      <c r="C84" s="134" t="str">
        <f t="shared" si="1"/>
        <v>…..</v>
      </c>
    </row>
    <row r="85" spans="1:5">
      <c r="A85" s="140"/>
      <c r="B85" s="140"/>
      <c r="C85" s="134" t="str">
        <f t="shared" si="1"/>
        <v>…..</v>
      </c>
    </row>
    <row r="86" spans="1:5">
      <c r="A86" s="140"/>
      <c r="B86" s="140"/>
      <c r="C86" s="134" t="str">
        <f t="shared" si="1"/>
        <v>…..</v>
      </c>
    </row>
    <row r="87" spans="1:5">
      <c r="A87" s="140"/>
      <c r="B87" s="140"/>
      <c r="C87" s="134" t="str">
        <f t="shared" si="1"/>
        <v>…..</v>
      </c>
    </row>
    <row r="88" spans="1:5">
      <c r="A88" s="140"/>
      <c r="B88" s="140"/>
      <c r="C88" s="134" t="str">
        <f t="shared" si="1"/>
        <v>…..</v>
      </c>
    </row>
    <row r="89" spans="1:5">
      <c r="A89" s="140"/>
      <c r="B89" s="140"/>
      <c r="C89" s="134" t="str">
        <f t="shared" si="1"/>
        <v>…..</v>
      </c>
    </row>
    <row r="90" spans="1:5">
      <c r="A90" s="140"/>
      <c r="B90" s="140"/>
      <c r="C90" s="134" t="str">
        <f t="shared" si="1"/>
        <v>…..</v>
      </c>
    </row>
    <row r="91" spans="1:5">
      <c r="A91" s="140"/>
      <c r="B91" s="140"/>
      <c r="C91" s="134" t="str">
        <f t="shared" si="1"/>
        <v>…..</v>
      </c>
    </row>
    <row r="92" spans="1:5">
      <c r="A92" s="140"/>
      <c r="B92" s="140"/>
      <c r="C92" s="134" t="str">
        <f t="shared" si="1"/>
        <v>…..</v>
      </c>
    </row>
    <row r="93" spans="1:5">
      <c r="A93" s="140"/>
      <c r="B93" s="140"/>
      <c r="C93" s="134" t="str">
        <f t="shared" si="1"/>
        <v>…..</v>
      </c>
    </row>
    <row r="94" spans="1:5">
      <c r="A94" s="140"/>
      <c r="B94" s="140"/>
      <c r="C94" s="134" t="str">
        <f t="shared" si="1"/>
        <v>…..</v>
      </c>
    </row>
    <row r="95" spans="1:5">
      <c r="A95" s="140"/>
      <c r="B95" s="140"/>
      <c r="C95" s="134" t="str">
        <f t="shared" si="1"/>
        <v>…..</v>
      </c>
    </row>
    <row r="96" spans="1:5">
      <c r="A96" s="140"/>
      <c r="B96" s="140"/>
      <c r="C96" s="134" t="str">
        <f t="shared" si="1"/>
        <v>…..</v>
      </c>
    </row>
    <row r="97" spans="1:7">
      <c r="A97" s="140"/>
      <c r="B97" s="140"/>
      <c r="C97" s="134" t="str">
        <f t="shared" si="1"/>
        <v>…..</v>
      </c>
    </row>
    <row r="98" spans="1:7">
      <c r="A98" s="140"/>
      <c r="B98" s="140"/>
      <c r="C98" s="134" t="str">
        <f t="shared" si="1"/>
        <v>…..</v>
      </c>
    </row>
    <row r="99" spans="1:7">
      <c r="A99" s="140"/>
      <c r="B99" s="140"/>
      <c r="C99" s="134" t="str">
        <f t="shared" si="1"/>
        <v>…..</v>
      </c>
    </row>
    <row r="100" spans="1:7">
      <c r="A100" s="140"/>
      <c r="B100" s="140"/>
      <c r="C100" s="134" t="str">
        <f t="shared" si="1"/>
        <v>…..</v>
      </c>
    </row>
    <row r="101" spans="1:7">
      <c r="A101" s="140"/>
      <c r="B101" s="140"/>
      <c r="C101" s="134" t="str">
        <f t="shared" si="1"/>
        <v>…..</v>
      </c>
    </row>
    <row r="102" spans="1:7">
      <c r="A102" s="140"/>
      <c r="B102" s="140"/>
      <c r="C102" s="134" t="str">
        <f t="shared" si="1"/>
        <v>…..</v>
      </c>
    </row>
    <row r="103" spans="1:7">
      <c r="A103" s="140"/>
      <c r="B103" s="140"/>
      <c r="C103" s="134" t="str">
        <f t="shared" si="1"/>
        <v>…..</v>
      </c>
    </row>
    <row r="104" spans="1:7">
      <c r="A104" s="140"/>
      <c r="B104" s="140"/>
      <c r="C104" s="134" t="str">
        <f t="shared" si="1"/>
        <v>…..</v>
      </c>
    </row>
    <row r="105" spans="1:7">
      <c r="A105" s="140"/>
      <c r="B105" s="140"/>
      <c r="C105" s="134" t="str">
        <f t="shared" si="1"/>
        <v>…..</v>
      </c>
      <c r="E105" s="343" t="s">
        <v>112</v>
      </c>
      <c r="F105" s="343">
        <f>F106-F107</f>
        <v>-0.75</v>
      </c>
    </row>
    <row r="106" spans="1:7">
      <c r="A106" s="140"/>
      <c r="B106" s="140"/>
      <c r="C106" s="134" t="str">
        <f t="shared" si="1"/>
        <v>…..</v>
      </c>
      <c r="E106" s="343" t="s">
        <v>104</v>
      </c>
      <c r="F106" s="343">
        <f>AVERAGE(A14:A567)</f>
        <v>13.09375</v>
      </c>
      <c r="G106" s="131"/>
    </row>
    <row r="107" spans="1:7">
      <c r="A107" s="140"/>
      <c r="B107" s="140"/>
      <c r="C107" s="134" t="str">
        <f t="shared" si="1"/>
        <v>…..</v>
      </c>
      <c r="E107" s="343" t="s">
        <v>105</v>
      </c>
      <c r="F107" s="343">
        <f>AVERAGE(B14:B567)</f>
        <v>13.84375</v>
      </c>
      <c r="G107" s="131"/>
    </row>
    <row r="108" spans="1:7">
      <c r="A108" s="140"/>
      <c r="B108" s="140"/>
      <c r="C108" s="134" t="str">
        <f t="shared" si="1"/>
        <v>…..</v>
      </c>
      <c r="E108" s="343" t="s">
        <v>106</v>
      </c>
      <c r="F108" s="343">
        <f>STDEV(C14:C567)</f>
        <v>3.0690967463913021</v>
      </c>
      <c r="G108" s="131"/>
    </row>
    <row r="109" spans="1:7">
      <c r="A109" s="140"/>
      <c r="B109" s="140"/>
      <c r="C109" s="134" t="str">
        <f t="shared" si="1"/>
        <v>…..</v>
      </c>
      <c r="E109" s="343" t="s">
        <v>103</v>
      </c>
      <c r="F109" s="343">
        <f>ABS(F106-F107)/F115</f>
        <v>0.35831594228652119</v>
      </c>
      <c r="G109" s="131"/>
    </row>
    <row r="110" spans="1:7">
      <c r="A110" s="140"/>
      <c r="B110" s="140"/>
      <c r="C110" s="134" t="str">
        <f t="shared" si="1"/>
        <v>…..</v>
      </c>
      <c r="E110" s="343"/>
      <c r="F110" s="343"/>
      <c r="G110" s="131"/>
    </row>
    <row r="111" spans="1:7">
      <c r="A111" s="140"/>
      <c r="B111" s="140"/>
      <c r="C111" s="134" t="str">
        <f t="shared" si="1"/>
        <v>…..</v>
      </c>
      <c r="E111" s="343" t="s">
        <v>107</v>
      </c>
      <c r="F111" s="343">
        <f>F109*SQRT(F27)</f>
        <v>2.0269410607843739</v>
      </c>
    </row>
    <row r="112" spans="1:7">
      <c r="A112" s="140"/>
      <c r="B112" s="140"/>
      <c r="C112" s="134" t="str">
        <f t="shared" si="1"/>
        <v>…..</v>
      </c>
      <c r="E112" s="343"/>
      <c r="F112" s="343"/>
    </row>
    <row r="113" spans="1:6">
      <c r="A113" s="140"/>
      <c r="B113" s="140"/>
      <c r="C113" s="134" t="str">
        <f t="shared" si="1"/>
        <v>…..</v>
      </c>
      <c r="E113" s="343" t="s">
        <v>774</v>
      </c>
      <c r="F113" s="343">
        <f>CORREL(A14:A567,B14:B567)</f>
        <v>0.76743780873373435</v>
      </c>
    </row>
    <row r="114" spans="1:6">
      <c r="A114" s="140"/>
      <c r="B114" s="140"/>
      <c r="C114" s="134" t="str">
        <f t="shared" si="1"/>
        <v>…..</v>
      </c>
      <c r="E114" s="343" t="s">
        <v>775</v>
      </c>
      <c r="F114" s="343">
        <f>SQRT(1-F113)</f>
        <v>0.4822470230766237</v>
      </c>
    </row>
    <row r="115" spans="1:6">
      <c r="A115" s="140"/>
      <c r="B115" s="140"/>
      <c r="C115" s="134" t="str">
        <f t="shared" si="1"/>
        <v>…..</v>
      </c>
      <c r="E115" s="343" t="s">
        <v>723</v>
      </c>
      <c r="F115" s="343">
        <f>F108*SQRT(2*(1-F113))</f>
        <v>2.0931248417640189</v>
      </c>
    </row>
    <row r="116" spans="1:6">
      <c r="A116" s="140"/>
      <c r="B116" s="140"/>
      <c r="C116" s="134" t="str">
        <f t="shared" si="1"/>
        <v>…..</v>
      </c>
    </row>
    <row r="117" spans="1:6">
      <c r="A117" s="140"/>
      <c r="B117" s="140"/>
      <c r="C117" s="134" t="str">
        <f t="shared" si="1"/>
        <v>…..</v>
      </c>
    </row>
    <row r="118" spans="1:6">
      <c r="A118" s="140"/>
      <c r="B118" s="140"/>
      <c r="C118" s="134" t="str">
        <f t="shared" si="1"/>
        <v>…..</v>
      </c>
    </row>
    <row r="119" spans="1:6">
      <c r="A119" s="140"/>
      <c r="B119" s="140"/>
      <c r="C119" s="134" t="str">
        <f t="shared" si="1"/>
        <v>…..</v>
      </c>
    </row>
    <row r="120" spans="1:6">
      <c r="A120" s="140"/>
      <c r="B120" s="140"/>
      <c r="C120" s="134" t="str">
        <f t="shared" si="1"/>
        <v>…..</v>
      </c>
    </row>
    <row r="121" spans="1:6">
      <c r="A121" s="140"/>
      <c r="B121" s="140"/>
      <c r="C121" s="134" t="str">
        <f t="shared" si="1"/>
        <v>…..</v>
      </c>
    </row>
    <row r="122" spans="1:6">
      <c r="A122" s="140"/>
      <c r="B122" s="140"/>
      <c r="C122" s="134" t="str">
        <f t="shared" si="1"/>
        <v>…..</v>
      </c>
    </row>
    <row r="123" spans="1:6">
      <c r="A123" s="140"/>
      <c r="B123" s="140"/>
      <c r="C123" s="134" t="str">
        <f t="shared" si="1"/>
        <v>…..</v>
      </c>
    </row>
    <row r="124" spans="1:6">
      <c r="A124" s="140"/>
      <c r="B124" s="140"/>
      <c r="C124" s="134" t="str">
        <f t="shared" si="1"/>
        <v>…..</v>
      </c>
    </row>
    <row r="125" spans="1:6">
      <c r="A125" s="140"/>
      <c r="B125" s="140"/>
      <c r="C125" s="134" t="str">
        <f t="shared" si="1"/>
        <v>…..</v>
      </c>
    </row>
    <row r="126" spans="1:6">
      <c r="A126" s="140"/>
      <c r="B126" s="140"/>
      <c r="C126" s="134" t="str">
        <f t="shared" si="1"/>
        <v>…..</v>
      </c>
    </row>
    <row r="127" spans="1:6">
      <c r="A127" s="140"/>
      <c r="B127" s="140"/>
      <c r="C127" s="134" t="str">
        <f t="shared" si="1"/>
        <v>…..</v>
      </c>
    </row>
    <row r="128" spans="1:6">
      <c r="A128" s="140"/>
      <c r="B128" s="140"/>
      <c r="C128" s="134" t="str">
        <f t="shared" si="1"/>
        <v>…..</v>
      </c>
    </row>
    <row r="129" spans="1:3">
      <c r="A129" s="140"/>
      <c r="B129" s="140"/>
      <c r="C129" s="134" t="str">
        <f t="shared" si="1"/>
        <v>…..</v>
      </c>
    </row>
    <row r="130" spans="1:3">
      <c r="A130" s="140"/>
      <c r="B130" s="140"/>
      <c r="C130" s="134" t="str">
        <f t="shared" si="1"/>
        <v>…..</v>
      </c>
    </row>
    <row r="131" spans="1:3">
      <c r="A131" s="140"/>
      <c r="B131" s="140"/>
      <c r="C131" s="134" t="str">
        <f t="shared" ref="C131:C194" si="2">IF(A131&lt;&gt;0,A131-B131,"…..")</f>
        <v>…..</v>
      </c>
    </row>
    <row r="132" spans="1:3">
      <c r="A132" s="140"/>
      <c r="B132" s="140"/>
      <c r="C132" s="134" t="str">
        <f t="shared" si="2"/>
        <v>…..</v>
      </c>
    </row>
    <row r="133" spans="1:3">
      <c r="A133" s="140"/>
      <c r="B133" s="140"/>
      <c r="C133" s="134" t="str">
        <f t="shared" si="2"/>
        <v>…..</v>
      </c>
    </row>
    <row r="134" spans="1:3">
      <c r="A134" s="140"/>
      <c r="B134" s="140"/>
      <c r="C134" s="134" t="str">
        <f t="shared" si="2"/>
        <v>…..</v>
      </c>
    </row>
    <row r="135" spans="1:3">
      <c r="A135" s="140"/>
      <c r="B135" s="140"/>
      <c r="C135" s="134" t="str">
        <f t="shared" si="2"/>
        <v>…..</v>
      </c>
    </row>
    <row r="136" spans="1:3">
      <c r="A136" s="140"/>
      <c r="B136" s="140"/>
      <c r="C136" s="134" t="str">
        <f t="shared" si="2"/>
        <v>…..</v>
      </c>
    </row>
    <row r="137" spans="1:3">
      <c r="A137" s="140"/>
      <c r="B137" s="140"/>
      <c r="C137" s="134" t="str">
        <f t="shared" si="2"/>
        <v>…..</v>
      </c>
    </row>
    <row r="138" spans="1:3">
      <c r="A138" s="140"/>
      <c r="B138" s="140"/>
      <c r="C138" s="134" t="str">
        <f t="shared" si="2"/>
        <v>…..</v>
      </c>
    </row>
    <row r="139" spans="1:3">
      <c r="A139" s="140"/>
      <c r="B139" s="140"/>
      <c r="C139" s="134" t="str">
        <f t="shared" si="2"/>
        <v>…..</v>
      </c>
    </row>
    <row r="140" spans="1:3">
      <c r="A140" s="140"/>
      <c r="B140" s="140"/>
      <c r="C140" s="134" t="str">
        <f t="shared" si="2"/>
        <v>…..</v>
      </c>
    </row>
    <row r="141" spans="1:3">
      <c r="A141" s="140"/>
      <c r="B141" s="140"/>
      <c r="C141" s="134" t="str">
        <f t="shared" si="2"/>
        <v>…..</v>
      </c>
    </row>
    <row r="142" spans="1:3">
      <c r="A142" s="140"/>
      <c r="B142" s="140"/>
      <c r="C142" s="134" t="str">
        <f t="shared" si="2"/>
        <v>…..</v>
      </c>
    </row>
    <row r="143" spans="1:3">
      <c r="A143" s="140"/>
      <c r="B143" s="140"/>
      <c r="C143" s="134" t="str">
        <f t="shared" si="2"/>
        <v>…..</v>
      </c>
    </row>
    <row r="144" spans="1:3">
      <c r="A144" s="140"/>
      <c r="B144" s="140"/>
      <c r="C144" s="134" t="str">
        <f t="shared" si="2"/>
        <v>…..</v>
      </c>
    </row>
    <row r="145" spans="1:3">
      <c r="A145" s="140"/>
      <c r="B145" s="140"/>
      <c r="C145" s="134" t="str">
        <f t="shared" si="2"/>
        <v>…..</v>
      </c>
    </row>
    <row r="146" spans="1:3">
      <c r="A146" s="140"/>
      <c r="B146" s="140"/>
      <c r="C146" s="134" t="str">
        <f t="shared" si="2"/>
        <v>…..</v>
      </c>
    </row>
    <row r="147" spans="1:3">
      <c r="A147" s="140"/>
      <c r="B147" s="140"/>
      <c r="C147" s="134" t="str">
        <f t="shared" si="2"/>
        <v>…..</v>
      </c>
    </row>
    <row r="148" spans="1:3">
      <c r="A148" s="140"/>
      <c r="B148" s="140"/>
      <c r="C148" s="134" t="str">
        <f t="shared" si="2"/>
        <v>…..</v>
      </c>
    </row>
    <row r="149" spans="1:3">
      <c r="A149" s="140"/>
      <c r="B149" s="140"/>
      <c r="C149" s="134" t="str">
        <f t="shared" si="2"/>
        <v>…..</v>
      </c>
    </row>
    <row r="150" spans="1:3">
      <c r="A150" s="140"/>
      <c r="B150" s="140"/>
      <c r="C150" s="134" t="str">
        <f t="shared" si="2"/>
        <v>…..</v>
      </c>
    </row>
    <row r="151" spans="1:3">
      <c r="A151" s="140"/>
      <c r="B151" s="140"/>
      <c r="C151" s="134" t="str">
        <f t="shared" si="2"/>
        <v>…..</v>
      </c>
    </row>
    <row r="152" spans="1:3">
      <c r="A152" s="140"/>
      <c r="B152" s="140"/>
      <c r="C152" s="134" t="str">
        <f t="shared" si="2"/>
        <v>…..</v>
      </c>
    </row>
    <row r="153" spans="1:3">
      <c r="A153" s="140"/>
      <c r="B153" s="140"/>
      <c r="C153" s="134" t="str">
        <f t="shared" si="2"/>
        <v>…..</v>
      </c>
    </row>
    <row r="154" spans="1:3">
      <c r="A154" s="140"/>
      <c r="B154" s="140"/>
      <c r="C154" s="134" t="str">
        <f t="shared" si="2"/>
        <v>…..</v>
      </c>
    </row>
    <row r="155" spans="1:3">
      <c r="A155" s="140"/>
      <c r="B155" s="140"/>
      <c r="C155" s="134" t="str">
        <f t="shared" si="2"/>
        <v>…..</v>
      </c>
    </row>
    <row r="156" spans="1:3">
      <c r="A156" s="140"/>
      <c r="B156" s="140"/>
      <c r="C156" s="134" t="str">
        <f t="shared" si="2"/>
        <v>…..</v>
      </c>
    </row>
    <row r="157" spans="1:3">
      <c r="A157" s="140"/>
      <c r="B157" s="140"/>
      <c r="C157" s="134" t="str">
        <f t="shared" si="2"/>
        <v>…..</v>
      </c>
    </row>
    <row r="158" spans="1:3">
      <c r="A158" s="140"/>
      <c r="B158" s="140"/>
      <c r="C158" s="134" t="str">
        <f t="shared" si="2"/>
        <v>…..</v>
      </c>
    </row>
    <row r="159" spans="1:3">
      <c r="A159" s="140"/>
      <c r="B159" s="140"/>
      <c r="C159" s="134" t="str">
        <f t="shared" si="2"/>
        <v>…..</v>
      </c>
    </row>
    <row r="160" spans="1:3">
      <c r="A160" s="140"/>
      <c r="B160" s="140"/>
      <c r="C160" s="134" t="str">
        <f t="shared" si="2"/>
        <v>…..</v>
      </c>
    </row>
    <row r="161" spans="1:3">
      <c r="A161" s="140"/>
      <c r="B161" s="140"/>
      <c r="C161" s="134" t="str">
        <f t="shared" si="2"/>
        <v>…..</v>
      </c>
    </row>
    <row r="162" spans="1:3">
      <c r="A162" s="140"/>
      <c r="B162" s="140"/>
      <c r="C162" s="134" t="str">
        <f t="shared" si="2"/>
        <v>…..</v>
      </c>
    </row>
    <row r="163" spans="1:3">
      <c r="A163" s="140"/>
      <c r="B163" s="140"/>
      <c r="C163" s="134" t="str">
        <f t="shared" si="2"/>
        <v>…..</v>
      </c>
    </row>
    <row r="164" spans="1:3">
      <c r="A164" s="140"/>
      <c r="B164" s="140"/>
      <c r="C164" s="134" t="str">
        <f t="shared" si="2"/>
        <v>…..</v>
      </c>
    </row>
    <row r="165" spans="1:3">
      <c r="A165" s="140"/>
      <c r="B165" s="140"/>
      <c r="C165" s="134" t="str">
        <f t="shared" si="2"/>
        <v>…..</v>
      </c>
    </row>
    <row r="166" spans="1:3">
      <c r="A166" s="140"/>
      <c r="B166" s="140"/>
      <c r="C166" s="134" t="str">
        <f t="shared" si="2"/>
        <v>…..</v>
      </c>
    </row>
    <row r="167" spans="1:3">
      <c r="A167" s="140"/>
      <c r="B167" s="140"/>
      <c r="C167" s="134" t="str">
        <f t="shared" si="2"/>
        <v>…..</v>
      </c>
    </row>
    <row r="168" spans="1:3">
      <c r="A168" s="140"/>
      <c r="B168" s="140"/>
      <c r="C168" s="134" t="str">
        <f t="shared" si="2"/>
        <v>…..</v>
      </c>
    </row>
    <row r="169" spans="1:3">
      <c r="A169" s="140"/>
      <c r="B169" s="140"/>
      <c r="C169" s="134" t="str">
        <f t="shared" si="2"/>
        <v>…..</v>
      </c>
    </row>
    <row r="170" spans="1:3">
      <c r="A170" s="140"/>
      <c r="B170" s="140"/>
      <c r="C170" s="134" t="str">
        <f t="shared" si="2"/>
        <v>…..</v>
      </c>
    </row>
    <row r="171" spans="1:3">
      <c r="A171" s="140"/>
      <c r="B171" s="140"/>
      <c r="C171" s="134" t="str">
        <f t="shared" si="2"/>
        <v>…..</v>
      </c>
    </row>
    <row r="172" spans="1:3">
      <c r="A172" s="140"/>
      <c r="B172" s="140"/>
      <c r="C172" s="134" t="str">
        <f t="shared" si="2"/>
        <v>…..</v>
      </c>
    </row>
    <row r="173" spans="1:3">
      <c r="A173" s="140"/>
      <c r="B173" s="140"/>
      <c r="C173" s="134" t="str">
        <f t="shared" si="2"/>
        <v>…..</v>
      </c>
    </row>
    <row r="174" spans="1:3">
      <c r="A174" s="140"/>
      <c r="B174" s="140"/>
      <c r="C174" s="134" t="str">
        <f t="shared" si="2"/>
        <v>…..</v>
      </c>
    </row>
    <row r="175" spans="1:3">
      <c r="A175" s="140"/>
      <c r="B175" s="140"/>
      <c r="C175" s="134" t="str">
        <f t="shared" si="2"/>
        <v>…..</v>
      </c>
    </row>
    <row r="176" spans="1:3">
      <c r="A176" s="140"/>
      <c r="B176" s="140"/>
      <c r="C176" s="134" t="str">
        <f t="shared" si="2"/>
        <v>…..</v>
      </c>
    </row>
    <row r="177" spans="1:3">
      <c r="A177" s="140"/>
      <c r="B177" s="140"/>
      <c r="C177" s="134" t="str">
        <f t="shared" si="2"/>
        <v>…..</v>
      </c>
    </row>
    <row r="178" spans="1:3">
      <c r="A178" s="140"/>
      <c r="B178" s="140"/>
      <c r="C178" s="134" t="str">
        <f t="shared" si="2"/>
        <v>…..</v>
      </c>
    </row>
    <row r="179" spans="1:3">
      <c r="A179" s="140"/>
      <c r="B179" s="140"/>
      <c r="C179" s="134" t="str">
        <f t="shared" si="2"/>
        <v>…..</v>
      </c>
    </row>
    <row r="180" spans="1:3">
      <c r="A180" s="140"/>
      <c r="B180" s="140"/>
      <c r="C180" s="134" t="str">
        <f t="shared" si="2"/>
        <v>…..</v>
      </c>
    </row>
    <row r="181" spans="1:3">
      <c r="A181" s="140"/>
      <c r="B181" s="140"/>
      <c r="C181" s="134" t="str">
        <f t="shared" si="2"/>
        <v>…..</v>
      </c>
    </row>
    <row r="182" spans="1:3">
      <c r="A182" s="140"/>
      <c r="B182" s="140"/>
      <c r="C182" s="134" t="str">
        <f t="shared" si="2"/>
        <v>…..</v>
      </c>
    </row>
    <row r="183" spans="1:3">
      <c r="A183" s="140"/>
      <c r="B183" s="140"/>
      <c r="C183" s="134" t="str">
        <f t="shared" si="2"/>
        <v>…..</v>
      </c>
    </row>
    <row r="184" spans="1:3">
      <c r="A184" s="140"/>
      <c r="B184" s="140"/>
      <c r="C184" s="134" t="str">
        <f t="shared" si="2"/>
        <v>…..</v>
      </c>
    </row>
    <row r="185" spans="1:3">
      <c r="A185" s="140"/>
      <c r="B185" s="140"/>
      <c r="C185" s="134" t="str">
        <f t="shared" si="2"/>
        <v>…..</v>
      </c>
    </row>
    <row r="186" spans="1:3">
      <c r="A186" s="140"/>
      <c r="B186" s="140"/>
      <c r="C186" s="134" t="str">
        <f t="shared" si="2"/>
        <v>…..</v>
      </c>
    </row>
    <row r="187" spans="1:3">
      <c r="A187" s="140"/>
      <c r="B187" s="140"/>
      <c r="C187" s="134" t="str">
        <f t="shared" si="2"/>
        <v>…..</v>
      </c>
    </row>
    <row r="188" spans="1:3">
      <c r="A188" s="140"/>
      <c r="B188" s="140"/>
      <c r="C188" s="134" t="str">
        <f t="shared" si="2"/>
        <v>…..</v>
      </c>
    </row>
    <row r="189" spans="1:3">
      <c r="A189" s="140"/>
      <c r="B189" s="140"/>
      <c r="C189" s="134" t="str">
        <f t="shared" si="2"/>
        <v>…..</v>
      </c>
    </row>
    <row r="190" spans="1:3">
      <c r="A190" s="140"/>
      <c r="B190" s="140"/>
      <c r="C190" s="134" t="str">
        <f t="shared" si="2"/>
        <v>…..</v>
      </c>
    </row>
    <row r="191" spans="1:3">
      <c r="A191" s="140"/>
      <c r="B191" s="140"/>
      <c r="C191" s="134" t="str">
        <f t="shared" si="2"/>
        <v>…..</v>
      </c>
    </row>
    <row r="192" spans="1:3">
      <c r="A192" s="140"/>
      <c r="B192" s="140"/>
      <c r="C192" s="134" t="str">
        <f t="shared" si="2"/>
        <v>…..</v>
      </c>
    </row>
    <row r="193" spans="1:3">
      <c r="A193" s="140"/>
      <c r="B193" s="140"/>
      <c r="C193" s="134" t="str">
        <f t="shared" si="2"/>
        <v>…..</v>
      </c>
    </row>
    <row r="194" spans="1:3">
      <c r="A194" s="140"/>
      <c r="B194" s="140"/>
      <c r="C194" s="134" t="str">
        <f t="shared" si="2"/>
        <v>…..</v>
      </c>
    </row>
    <row r="195" spans="1:3">
      <c r="A195" s="140"/>
      <c r="B195" s="140"/>
      <c r="C195" s="134" t="str">
        <f t="shared" ref="C195:C258" si="3">IF(A195&lt;&gt;0,A195-B195,"…..")</f>
        <v>…..</v>
      </c>
    </row>
    <row r="196" spans="1:3">
      <c r="A196" s="140"/>
      <c r="B196" s="140"/>
      <c r="C196" s="134" t="str">
        <f t="shared" si="3"/>
        <v>…..</v>
      </c>
    </row>
    <row r="197" spans="1:3">
      <c r="A197" s="140"/>
      <c r="B197" s="140"/>
      <c r="C197" s="134" t="str">
        <f t="shared" si="3"/>
        <v>…..</v>
      </c>
    </row>
    <row r="198" spans="1:3">
      <c r="A198" s="140"/>
      <c r="B198" s="140"/>
      <c r="C198" s="134" t="str">
        <f t="shared" si="3"/>
        <v>…..</v>
      </c>
    </row>
    <row r="199" spans="1:3">
      <c r="A199" s="140"/>
      <c r="B199" s="140"/>
      <c r="C199" s="134" t="str">
        <f t="shared" si="3"/>
        <v>…..</v>
      </c>
    </row>
    <row r="200" spans="1:3">
      <c r="A200" s="140"/>
      <c r="B200" s="140"/>
      <c r="C200" s="134" t="str">
        <f t="shared" si="3"/>
        <v>…..</v>
      </c>
    </row>
    <row r="201" spans="1:3">
      <c r="A201" s="140"/>
      <c r="B201" s="140"/>
      <c r="C201" s="134" t="str">
        <f t="shared" si="3"/>
        <v>…..</v>
      </c>
    </row>
    <row r="202" spans="1:3">
      <c r="A202" s="140"/>
      <c r="B202" s="140"/>
      <c r="C202" s="134" t="str">
        <f t="shared" si="3"/>
        <v>…..</v>
      </c>
    </row>
    <row r="203" spans="1:3">
      <c r="A203" s="140"/>
      <c r="B203" s="140"/>
      <c r="C203" s="134" t="str">
        <f t="shared" si="3"/>
        <v>…..</v>
      </c>
    </row>
    <row r="204" spans="1:3">
      <c r="A204" s="140"/>
      <c r="B204" s="140"/>
      <c r="C204" s="134" t="str">
        <f t="shared" si="3"/>
        <v>…..</v>
      </c>
    </row>
    <row r="205" spans="1:3">
      <c r="A205" s="140"/>
      <c r="B205" s="140"/>
      <c r="C205" s="134" t="str">
        <f t="shared" si="3"/>
        <v>…..</v>
      </c>
    </row>
    <row r="206" spans="1:3">
      <c r="A206" s="140"/>
      <c r="B206" s="140"/>
      <c r="C206" s="134" t="str">
        <f t="shared" si="3"/>
        <v>…..</v>
      </c>
    </row>
    <row r="207" spans="1:3">
      <c r="A207" s="140"/>
      <c r="B207" s="140"/>
      <c r="C207" s="134" t="str">
        <f t="shared" si="3"/>
        <v>…..</v>
      </c>
    </row>
    <row r="208" spans="1:3">
      <c r="A208" s="140"/>
      <c r="B208" s="140"/>
      <c r="C208" s="134" t="str">
        <f t="shared" si="3"/>
        <v>…..</v>
      </c>
    </row>
    <row r="209" spans="1:3">
      <c r="A209" s="140"/>
      <c r="B209" s="140"/>
      <c r="C209" s="134" t="str">
        <f t="shared" si="3"/>
        <v>…..</v>
      </c>
    </row>
    <row r="210" spans="1:3">
      <c r="A210" s="140"/>
      <c r="B210" s="140"/>
      <c r="C210" s="134" t="str">
        <f t="shared" si="3"/>
        <v>…..</v>
      </c>
    </row>
    <row r="211" spans="1:3">
      <c r="A211" s="140"/>
      <c r="B211" s="140"/>
      <c r="C211" s="134" t="str">
        <f t="shared" si="3"/>
        <v>…..</v>
      </c>
    </row>
    <row r="212" spans="1:3">
      <c r="A212" s="140"/>
      <c r="B212" s="140"/>
      <c r="C212" s="134" t="str">
        <f t="shared" si="3"/>
        <v>…..</v>
      </c>
    </row>
    <row r="213" spans="1:3">
      <c r="A213" s="140"/>
      <c r="B213" s="140"/>
      <c r="C213" s="134" t="str">
        <f t="shared" si="3"/>
        <v>…..</v>
      </c>
    </row>
    <row r="214" spans="1:3">
      <c r="A214" s="140"/>
      <c r="B214" s="140"/>
      <c r="C214" s="134" t="str">
        <f t="shared" si="3"/>
        <v>…..</v>
      </c>
    </row>
    <row r="215" spans="1:3">
      <c r="A215" s="140"/>
      <c r="B215" s="140"/>
      <c r="C215" s="134" t="str">
        <f t="shared" si="3"/>
        <v>…..</v>
      </c>
    </row>
    <row r="216" spans="1:3">
      <c r="A216" s="140"/>
      <c r="B216" s="140"/>
      <c r="C216" s="134" t="str">
        <f t="shared" si="3"/>
        <v>…..</v>
      </c>
    </row>
    <row r="217" spans="1:3">
      <c r="A217" s="140"/>
      <c r="B217" s="140"/>
      <c r="C217" s="134" t="str">
        <f t="shared" si="3"/>
        <v>…..</v>
      </c>
    </row>
    <row r="218" spans="1:3">
      <c r="A218" s="140"/>
      <c r="B218" s="140"/>
      <c r="C218" s="134" t="str">
        <f t="shared" si="3"/>
        <v>…..</v>
      </c>
    </row>
    <row r="219" spans="1:3">
      <c r="A219" s="140"/>
      <c r="B219" s="140"/>
      <c r="C219" s="134" t="str">
        <f t="shared" si="3"/>
        <v>…..</v>
      </c>
    </row>
    <row r="220" spans="1:3">
      <c r="A220" s="140"/>
      <c r="B220" s="140"/>
      <c r="C220" s="134" t="str">
        <f t="shared" si="3"/>
        <v>…..</v>
      </c>
    </row>
    <row r="221" spans="1:3">
      <c r="A221" s="140"/>
      <c r="B221" s="140"/>
      <c r="C221" s="134" t="str">
        <f t="shared" si="3"/>
        <v>…..</v>
      </c>
    </row>
    <row r="222" spans="1:3">
      <c r="A222" s="140"/>
      <c r="B222" s="140"/>
      <c r="C222" s="134" t="str">
        <f t="shared" si="3"/>
        <v>…..</v>
      </c>
    </row>
    <row r="223" spans="1:3">
      <c r="A223" s="140"/>
      <c r="B223" s="140"/>
      <c r="C223" s="134" t="str">
        <f t="shared" si="3"/>
        <v>…..</v>
      </c>
    </row>
    <row r="224" spans="1:3">
      <c r="A224" s="140"/>
      <c r="B224" s="140"/>
      <c r="C224" s="134" t="str">
        <f t="shared" si="3"/>
        <v>…..</v>
      </c>
    </row>
    <row r="225" spans="1:3">
      <c r="A225" s="140"/>
      <c r="B225" s="140"/>
      <c r="C225" s="134" t="str">
        <f t="shared" si="3"/>
        <v>…..</v>
      </c>
    </row>
    <row r="226" spans="1:3">
      <c r="A226" s="140"/>
      <c r="B226" s="140"/>
      <c r="C226" s="134" t="str">
        <f t="shared" si="3"/>
        <v>…..</v>
      </c>
    </row>
    <row r="227" spans="1:3">
      <c r="A227" s="140"/>
      <c r="B227" s="140"/>
      <c r="C227" s="134" t="str">
        <f t="shared" si="3"/>
        <v>…..</v>
      </c>
    </row>
    <row r="228" spans="1:3">
      <c r="A228" s="140"/>
      <c r="B228" s="140"/>
      <c r="C228" s="134" t="str">
        <f t="shared" si="3"/>
        <v>…..</v>
      </c>
    </row>
    <row r="229" spans="1:3">
      <c r="A229" s="140"/>
      <c r="B229" s="140"/>
      <c r="C229" s="134" t="str">
        <f t="shared" si="3"/>
        <v>…..</v>
      </c>
    </row>
    <row r="230" spans="1:3">
      <c r="A230" s="140"/>
      <c r="B230" s="140"/>
      <c r="C230" s="134" t="str">
        <f t="shared" si="3"/>
        <v>…..</v>
      </c>
    </row>
    <row r="231" spans="1:3">
      <c r="A231" s="140"/>
      <c r="B231" s="140"/>
      <c r="C231" s="134" t="str">
        <f t="shared" si="3"/>
        <v>…..</v>
      </c>
    </row>
    <row r="232" spans="1:3">
      <c r="A232" s="140"/>
      <c r="B232" s="140"/>
      <c r="C232" s="134" t="str">
        <f t="shared" si="3"/>
        <v>…..</v>
      </c>
    </row>
    <row r="233" spans="1:3">
      <c r="A233" s="140"/>
      <c r="B233" s="140"/>
      <c r="C233" s="134" t="str">
        <f t="shared" si="3"/>
        <v>…..</v>
      </c>
    </row>
    <row r="234" spans="1:3">
      <c r="A234" s="140"/>
      <c r="B234" s="140"/>
      <c r="C234" s="134" t="str">
        <f t="shared" si="3"/>
        <v>…..</v>
      </c>
    </row>
    <row r="235" spans="1:3">
      <c r="A235" s="140"/>
      <c r="B235" s="140"/>
      <c r="C235" s="134" t="str">
        <f t="shared" si="3"/>
        <v>…..</v>
      </c>
    </row>
    <row r="236" spans="1:3">
      <c r="A236" s="140"/>
      <c r="B236" s="140"/>
      <c r="C236" s="134" t="str">
        <f t="shared" si="3"/>
        <v>…..</v>
      </c>
    </row>
    <row r="237" spans="1:3">
      <c r="A237" s="140"/>
      <c r="B237" s="140"/>
      <c r="C237" s="134" t="str">
        <f t="shared" si="3"/>
        <v>…..</v>
      </c>
    </row>
    <row r="238" spans="1:3">
      <c r="A238" s="140"/>
      <c r="B238" s="140"/>
      <c r="C238" s="134" t="str">
        <f t="shared" si="3"/>
        <v>…..</v>
      </c>
    </row>
    <row r="239" spans="1:3">
      <c r="A239" s="140"/>
      <c r="B239" s="140"/>
      <c r="C239" s="134" t="str">
        <f t="shared" si="3"/>
        <v>…..</v>
      </c>
    </row>
    <row r="240" spans="1:3">
      <c r="A240" s="140"/>
      <c r="B240" s="140"/>
      <c r="C240" s="134" t="str">
        <f t="shared" si="3"/>
        <v>…..</v>
      </c>
    </row>
    <row r="241" spans="1:3">
      <c r="A241" s="140"/>
      <c r="B241" s="140"/>
      <c r="C241" s="134" t="str">
        <f t="shared" si="3"/>
        <v>…..</v>
      </c>
    </row>
    <row r="242" spans="1:3">
      <c r="A242" s="140"/>
      <c r="B242" s="140"/>
      <c r="C242" s="134" t="str">
        <f t="shared" si="3"/>
        <v>…..</v>
      </c>
    </row>
    <row r="243" spans="1:3">
      <c r="A243" s="140"/>
      <c r="B243" s="140"/>
      <c r="C243" s="134" t="str">
        <f t="shared" si="3"/>
        <v>…..</v>
      </c>
    </row>
    <row r="244" spans="1:3">
      <c r="A244" s="140"/>
      <c r="B244" s="140"/>
      <c r="C244" s="134" t="str">
        <f t="shared" si="3"/>
        <v>…..</v>
      </c>
    </row>
    <row r="245" spans="1:3">
      <c r="A245" s="140"/>
      <c r="B245" s="140"/>
      <c r="C245" s="134" t="str">
        <f t="shared" si="3"/>
        <v>…..</v>
      </c>
    </row>
    <row r="246" spans="1:3">
      <c r="A246" s="140"/>
      <c r="B246" s="140"/>
      <c r="C246" s="134" t="str">
        <f t="shared" si="3"/>
        <v>…..</v>
      </c>
    </row>
    <row r="247" spans="1:3">
      <c r="A247" s="140"/>
      <c r="B247" s="140"/>
      <c r="C247" s="134" t="str">
        <f t="shared" si="3"/>
        <v>…..</v>
      </c>
    </row>
    <row r="248" spans="1:3">
      <c r="A248" s="140"/>
      <c r="B248" s="140"/>
      <c r="C248" s="134" t="str">
        <f t="shared" si="3"/>
        <v>…..</v>
      </c>
    </row>
    <row r="249" spans="1:3">
      <c r="A249" s="140"/>
      <c r="B249" s="140"/>
      <c r="C249" s="134" t="str">
        <f t="shared" si="3"/>
        <v>…..</v>
      </c>
    </row>
    <row r="250" spans="1:3">
      <c r="A250" s="140"/>
      <c r="B250" s="140"/>
      <c r="C250" s="134" t="str">
        <f t="shared" si="3"/>
        <v>…..</v>
      </c>
    </row>
    <row r="251" spans="1:3">
      <c r="A251" s="140"/>
      <c r="B251" s="140"/>
      <c r="C251" s="134" t="str">
        <f t="shared" si="3"/>
        <v>…..</v>
      </c>
    </row>
    <row r="252" spans="1:3">
      <c r="A252" s="140"/>
      <c r="B252" s="140"/>
      <c r="C252" s="134" t="str">
        <f t="shared" si="3"/>
        <v>…..</v>
      </c>
    </row>
    <row r="253" spans="1:3">
      <c r="A253" s="140"/>
      <c r="B253" s="140"/>
      <c r="C253" s="134" t="str">
        <f t="shared" si="3"/>
        <v>…..</v>
      </c>
    </row>
    <row r="254" spans="1:3">
      <c r="A254" s="140"/>
      <c r="B254" s="140"/>
      <c r="C254" s="134" t="str">
        <f t="shared" si="3"/>
        <v>…..</v>
      </c>
    </row>
    <row r="255" spans="1:3">
      <c r="A255" s="140"/>
      <c r="B255" s="140"/>
      <c r="C255" s="134" t="str">
        <f t="shared" si="3"/>
        <v>…..</v>
      </c>
    </row>
    <row r="256" spans="1:3">
      <c r="A256" s="140"/>
      <c r="B256" s="140"/>
      <c r="C256" s="134" t="str">
        <f t="shared" si="3"/>
        <v>…..</v>
      </c>
    </row>
    <row r="257" spans="1:3">
      <c r="A257" s="140"/>
      <c r="B257" s="140"/>
      <c r="C257" s="134" t="str">
        <f t="shared" si="3"/>
        <v>…..</v>
      </c>
    </row>
    <row r="258" spans="1:3">
      <c r="A258" s="140"/>
      <c r="B258" s="140"/>
      <c r="C258" s="134" t="str">
        <f t="shared" si="3"/>
        <v>…..</v>
      </c>
    </row>
    <row r="259" spans="1:3">
      <c r="A259" s="140"/>
      <c r="B259" s="140"/>
      <c r="C259" s="134" t="str">
        <f t="shared" ref="C259:C322" si="4">IF(A259&lt;&gt;0,A259-B259,"…..")</f>
        <v>…..</v>
      </c>
    </row>
    <row r="260" spans="1:3">
      <c r="A260" s="140"/>
      <c r="B260" s="140"/>
      <c r="C260" s="134" t="str">
        <f t="shared" si="4"/>
        <v>…..</v>
      </c>
    </row>
    <row r="261" spans="1:3">
      <c r="A261" s="140"/>
      <c r="B261" s="140"/>
      <c r="C261" s="134" t="str">
        <f t="shared" si="4"/>
        <v>…..</v>
      </c>
    </row>
    <row r="262" spans="1:3">
      <c r="A262" s="140"/>
      <c r="B262" s="140"/>
      <c r="C262" s="134" t="str">
        <f t="shared" si="4"/>
        <v>…..</v>
      </c>
    </row>
    <row r="263" spans="1:3">
      <c r="A263" s="140"/>
      <c r="B263" s="140"/>
      <c r="C263" s="134" t="str">
        <f t="shared" si="4"/>
        <v>…..</v>
      </c>
    </row>
    <row r="264" spans="1:3">
      <c r="A264" s="140"/>
      <c r="B264" s="140"/>
      <c r="C264" s="134" t="str">
        <f t="shared" si="4"/>
        <v>…..</v>
      </c>
    </row>
    <row r="265" spans="1:3">
      <c r="A265" s="140"/>
      <c r="B265" s="140"/>
      <c r="C265" s="134" t="str">
        <f t="shared" si="4"/>
        <v>…..</v>
      </c>
    </row>
    <row r="266" spans="1:3">
      <c r="A266" s="140"/>
      <c r="B266" s="140"/>
      <c r="C266" s="134" t="str">
        <f t="shared" si="4"/>
        <v>…..</v>
      </c>
    </row>
    <row r="267" spans="1:3">
      <c r="A267" s="140"/>
      <c r="B267" s="140"/>
      <c r="C267" s="134" t="str">
        <f t="shared" si="4"/>
        <v>…..</v>
      </c>
    </row>
    <row r="268" spans="1:3">
      <c r="A268" s="140"/>
      <c r="B268" s="140"/>
      <c r="C268" s="134" t="str">
        <f t="shared" si="4"/>
        <v>…..</v>
      </c>
    </row>
    <row r="269" spans="1:3">
      <c r="A269" s="140"/>
      <c r="B269" s="140"/>
      <c r="C269" s="134" t="str">
        <f t="shared" si="4"/>
        <v>…..</v>
      </c>
    </row>
    <row r="270" spans="1:3">
      <c r="A270" s="140"/>
      <c r="B270" s="140"/>
      <c r="C270" s="134" t="str">
        <f t="shared" si="4"/>
        <v>…..</v>
      </c>
    </row>
    <row r="271" spans="1:3">
      <c r="A271" s="140"/>
      <c r="B271" s="140"/>
      <c r="C271" s="134" t="str">
        <f t="shared" si="4"/>
        <v>…..</v>
      </c>
    </row>
    <row r="272" spans="1:3">
      <c r="A272" s="140"/>
      <c r="B272" s="140"/>
      <c r="C272" s="134" t="str">
        <f t="shared" si="4"/>
        <v>…..</v>
      </c>
    </row>
    <row r="273" spans="1:3">
      <c r="A273" s="140"/>
      <c r="B273" s="140"/>
      <c r="C273" s="134" t="str">
        <f t="shared" si="4"/>
        <v>…..</v>
      </c>
    </row>
    <row r="274" spans="1:3">
      <c r="A274" s="140"/>
      <c r="B274" s="140"/>
      <c r="C274" s="134" t="str">
        <f t="shared" si="4"/>
        <v>…..</v>
      </c>
    </row>
    <row r="275" spans="1:3">
      <c r="A275" s="140"/>
      <c r="B275" s="140"/>
      <c r="C275" s="134" t="str">
        <f t="shared" si="4"/>
        <v>…..</v>
      </c>
    </row>
    <row r="276" spans="1:3">
      <c r="A276" s="140"/>
      <c r="B276" s="140"/>
      <c r="C276" s="134" t="str">
        <f t="shared" si="4"/>
        <v>…..</v>
      </c>
    </row>
    <row r="277" spans="1:3">
      <c r="A277" s="140"/>
      <c r="B277" s="140"/>
      <c r="C277" s="134" t="str">
        <f t="shared" si="4"/>
        <v>…..</v>
      </c>
    </row>
    <row r="278" spans="1:3">
      <c r="A278" s="140"/>
      <c r="B278" s="140"/>
      <c r="C278" s="134" t="str">
        <f t="shared" si="4"/>
        <v>…..</v>
      </c>
    </row>
    <row r="279" spans="1:3">
      <c r="A279" s="140"/>
      <c r="B279" s="140"/>
      <c r="C279" s="134" t="str">
        <f t="shared" si="4"/>
        <v>…..</v>
      </c>
    </row>
    <row r="280" spans="1:3">
      <c r="A280" s="140"/>
      <c r="B280" s="140"/>
      <c r="C280" s="134" t="str">
        <f t="shared" si="4"/>
        <v>…..</v>
      </c>
    </row>
    <row r="281" spans="1:3">
      <c r="A281" s="140"/>
      <c r="B281" s="140"/>
      <c r="C281" s="134" t="str">
        <f t="shared" si="4"/>
        <v>…..</v>
      </c>
    </row>
    <row r="282" spans="1:3">
      <c r="A282" s="140"/>
      <c r="B282" s="140"/>
      <c r="C282" s="134" t="str">
        <f t="shared" si="4"/>
        <v>…..</v>
      </c>
    </row>
    <row r="283" spans="1:3">
      <c r="A283" s="140"/>
      <c r="B283" s="140"/>
      <c r="C283" s="134" t="str">
        <f t="shared" si="4"/>
        <v>…..</v>
      </c>
    </row>
    <row r="284" spans="1:3">
      <c r="A284" s="140"/>
      <c r="B284" s="140"/>
      <c r="C284" s="134" t="str">
        <f t="shared" si="4"/>
        <v>…..</v>
      </c>
    </row>
    <row r="285" spans="1:3">
      <c r="A285" s="140"/>
      <c r="B285" s="140"/>
      <c r="C285" s="134" t="str">
        <f t="shared" si="4"/>
        <v>…..</v>
      </c>
    </row>
    <row r="286" spans="1:3">
      <c r="A286" s="140"/>
      <c r="B286" s="140"/>
      <c r="C286" s="134" t="str">
        <f t="shared" si="4"/>
        <v>…..</v>
      </c>
    </row>
    <row r="287" spans="1:3">
      <c r="A287" s="140"/>
      <c r="B287" s="140"/>
      <c r="C287" s="134" t="str">
        <f t="shared" si="4"/>
        <v>…..</v>
      </c>
    </row>
    <row r="288" spans="1:3">
      <c r="A288" s="140"/>
      <c r="B288" s="140"/>
      <c r="C288" s="134" t="str">
        <f t="shared" si="4"/>
        <v>…..</v>
      </c>
    </row>
    <row r="289" spans="1:3">
      <c r="A289" s="140"/>
      <c r="B289" s="140"/>
      <c r="C289" s="134" t="str">
        <f t="shared" si="4"/>
        <v>…..</v>
      </c>
    </row>
    <row r="290" spans="1:3">
      <c r="A290" s="140"/>
      <c r="B290" s="140"/>
      <c r="C290" s="134" t="str">
        <f t="shared" si="4"/>
        <v>…..</v>
      </c>
    </row>
    <row r="291" spans="1:3">
      <c r="A291" s="140"/>
      <c r="B291" s="140"/>
      <c r="C291" s="134" t="str">
        <f t="shared" si="4"/>
        <v>…..</v>
      </c>
    </row>
    <row r="292" spans="1:3">
      <c r="A292" s="140"/>
      <c r="B292" s="140"/>
      <c r="C292" s="134" t="str">
        <f t="shared" si="4"/>
        <v>…..</v>
      </c>
    </row>
    <row r="293" spans="1:3">
      <c r="A293" s="140"/>
      <c r="B293" s="140"/>
      <c r="C293" s="134" t="str">
        <f t="shared" si="4"/>
        <v>…..</v>
      </c>
    </row>
    <row r="294" spans="1:3">
      <c r="A294" s="140"/>
      <c r="B294" s="140"/>
      <c r="C294" s="134" t="str">
        <f t="shared" si="4"/>
        <v>…..</v>
      </c>
    </row>
    <row r="295" spans="1:3">
      <c r="A295" s="140"/>
      <c r="B295" s="140"/>
      <c r="C295" s="134" t="str">
        <f t="shared" si="4"/>
        <v>…..</v>
      </c>
    </row>
    <row r="296" spans="1:3">
      <c r="A296" s="140"/>
      <c r="B296" s="140"/>
      <c r="C296" s="134" t="str">
        <f t="shared" si="4"/>
        <v>…..</v>
      </c>
    </row>
    <row r="297" spans="1:3">
      <c r="A297" s="140"/>
      <c r="B297" s="140"/>
      <c r="C297" s="134" t="str">
        <f t="shared" si="4"/>
        <v>…..</v>
      </c>
    </row>
    <row r="298" spans="1:3">
      <c r="A298" s="140"/>
      <c r="B298" s="140"/>
      <c r="C298" s="134" t="str">
        <f t="shared" si="4"/>
        <v>…..</v>
      </c>
    </row>
    <row r="299" spans="1:3">
      <c r="A299" s="140"/>
      <c r="B299" s="140"/>
      <c r="C299" s="134" t="str">
        <f t="shared" si="4"/>
        <v>…..</v>
      </c>
    </row>
    <row r="300" spans="1:3">
      <c r="A300" s="140"/>
      <c r="B300" s="140"/>
      <c r="C300" s="134" t="str">
        <f t="shared" si="4"/>
        <v>…..</v>
      </c>
    </row>
    <row r="301" spans="1:3">
      <c r="A301" s="140"/>
      <c r="B301" s="140"/>
      <c r="C301" s="134" t="str">
        <f t="shared" si="4"/>
        <v>…..</v>
      </c>
    </row>
    <row r="302" spans="1:3">
      <c r="A302" s="140"/>
      <c r="B302" s="140"/>
      <c r="C302" s="134" t="str">
        <f t="shared" si="4"/>
        <v>…..</v>
      </c>
    </row>
    <row r="303" spans="1:3">
      <c r="A303" s="140"/>
      <c r="B303" s="140"/>
      <c r="C303" s="134" t="str">
        <f t="shared" si="4"/>
        <v>…..</v>
      </c>
    </row>
    <row r="304" spans="1:3">
      <c r="A304" s="140"/>
      <c r="B304" s="140"/>
      <c r="C304" s="134" t="str">
        <f t="shared" si="4"/>
        <v>…..</v>
      </c>
    </row>
    <row r="305" spans="1:3">
      <c r="A305" s="140"/>
      <c r="B305" s="140"/>
      <c r="C305" s="134" t="str">
        <f t="shared" si="4"/>
        <v>…..</v>
      </c>
    </row>
    <row r="306" spans="1:3">
      <c r="A306" s="140"/>
      <c r="B306" s="140"/>
      <c r="C306" s="134" t="str">
        <f t="shared" si="4"/>
        <v>…..</v>
      </c>
    </row>
    <row r="307" spans="1:3">
      <c r="A307" s="140"/>
      <c r="B307" s="140"/>
      <c r="C307" s="134" t="str">
        <f t="shared" si="4"/>
        <v>…..</v>
      </c>
    </row>
    <row r="308" spans="1:3">
      <c r="A308" s="140"/>
      <c r="B308" s="140"/>
      <c r="C308" s="134" t="str">
        <f t="shared" si="4"/>
        <v>…..</v>
      </c>
    </row>
    <row r="309" spans="1:3">
      <c r="A309" s="140"/>
      <c r="B309" s="140"/>
      <c r="C309" s="134" t="str">
        <f t="shared" si="4"/>
        <v>…..</v>
      </c>
    </row>
    <row r="310" spans="1:3">
      <c r="A310" s="140"/>
      <c r="B310" s="140"/>
      <c r="C310" s="134" t="str">
        <f t="shared" si="4"/>
        <v>…..</v>
      </c>
    </row>
    <row r="311" spans="1:3">
      <c r="A311" s="140"/>
      <c r="B311" s="140"/>
      <c r="C311" s="134" t="str">
        <f t="shared" si="4"/>
        <v>…..</v>
      </c>
    </row>
    <row r="312" spans="1:3">
      <c r="A312" s="140"/>
      <c r="B312" s="140"/>
      <c r="C312" s="134" t="str">
        <f t="shared" si="4"/>
        <v>…..</v>
      </c>
    </row>
    <row r="313" spans="1:3">
      <c r="A313" s="140"/>
      <c r="B313" s="140"/>
      <c r="C313" s="134" t="str">
        <f t="shared" si="4"/>
        <v>…..</v>
      </c>
    </row>
    <row r="314" spans="1:3">
      <c r="A314" s="140"/>
      <c r="B314" s="140"/>
      <c r="C314" s="134" t="str">
        <f t="shared" si="4"/>
        <v>…..</v>
      </c>
    </row>
    <row r="315" spans="1:3">
      <c r="A315" s="140"/>
      <c r="B315" s="140"/>
      <c r="C315" s="134" t="str">
        <f t="shared" si="4"/>
        <v>…..</v>
      </c>
    </row>
    <row r="316" spans="1:3">
      <c r="A316" s="140"/>
      <c r="B316" s="140"/>
      <c r="C316" s="134" t="str">
        <f t="shared" si="4"/>
        <v>…..</v>
      </c>
    </row>
    <row r="317" spans="1:3">
      <c r="A317" s="140"/>
      <c r="B317" s="140"/>
      <c r="C317" s="134" t="str">
        <f t="shared" si="4"/>
        <v>…..</v>
      </c>
    </row>
    <row r="318" spans="1:3">
      <c r="A318" s="140"/>
      <c r="B318" s="140"/>
      <c r="C318" s="134" t="str">
        <f t="shared" si="4"/>
        <v>…..</v>
      </c>
    </row>
    <row r="319" spans="1:3">
      <c r="A319" s="140"/>
      <c r="B319" s="140"/>
      <c r="C319" s="134" t="str">
        <f t="shared" si="4"/>
        <v>…..</v>
      </c>
    </row>
    <row r="320" spans="1:3">
      <c r="A320" s="140"/>
      <c r="B320" s="140"/>
      <c r="C320" s="134" t="str">
        <f t="shared" si="4"/>
        <v>…..</v>
      </c>
    </row>
    <row r="321" spans="1:3">
      <c r="A321" s="140"/>
      <c r="B321" s="140"/>
      <c r="C321" s="134" t="str">
        <f t="shared" si="4"/>
        <v>…..</v>
      </c>
    </row>
    <row r="322" spans="1:3">
      <c r="A322" s="140"/>
      <c r="B322" s="140"/>
      <c r="C322" s="134" t="str">
        <f t="shared" si="4"/>
        <v>…..</v>
      </c>
    </row>
    <row r="323" spans="1:3">
      <c r="A323" s="140"/>
      <c r="B323" s="140"/>
      <c r="C323" s="134" t="str">
        <f t="shared" ref="C323:C386" si="5">IF(A323&lt;&gt;0,A323-B323,"…..")</f>
        <v>…..</v>
      </c>
    </row>
    <row r="324" spans="1:3">
      <c r="A324" s="140"/>
      <c r="B324" s="140"/>
      <c r="C324" s="134" t="str">
        <f t="shared" si="5"/>
        <v>…..</v>
      </c>
    </row>
    <row r="325" spans="1:3">
      <c r="A325" s="140"/>
      <c r="B325" s="140"/>
      <c r="C325" s="134" t="str">
        <f t="shared" si="5"/>
        <v>…..</v>
      </c>
    </row>
    <row r="326" spans="1:3">
      <c r="A326" s="140"/>
      <c r="B326" s="140"/>
      <c r="C326" s="134" t="str">
        <f t="shared" si="5"/>
        <v>…..</v>
      </c>
    </row>
    <row r="327" spans="1:3">
      <c r="A327" s="140"/>
      <c r="B327" s="140"/>
      <c r="C327" s="134" t="str">
        <f t="shared" si="5"/>
        <v>…..</v>
      </c>
    </row>
    <row r="328" spans="1:3">
      <c r="A328" s="140"/>
      <c r="B328" s="140"/>
      <c r="C328" s="134" t="str">
        <f t="shared" si="5"/>
        <v>…..</v>
      </c>
    </row>
    <row r="329" spans="1:3">
      <c r="A329" s="140"/>
      <c r="B329" s="140"/>
      <c r="C329" s="134" t="str">
        <f t="shared" si="5"/>
        <v>…..</v>
      </c>
    </row>
    <row r="330" spans="1:3">
      <c r="A330" s="140"/>
      <c r="B330" s="140"/>
      <c r="C330" s="134" t="str">
        <f t="shared" si="5"/>
        <v>…..</v>
      </c>
    </row>
    <row r="331" spans="1:3">
      <c r="A331" s="140"/>
      <c r="B331" s="140"/>
      <c r="C331" s="134" t="str">
        <f t="shared" si="5"/>
        <v>…..</v>
      </c>
    </row>
    <row r="332" spans="1:3">
      <c r="A332" s="140"/>
      <c r="B332" s="140"/>
      <c r="C332" s="134" t="str">
        <f t="shared" si="5"/>
        <v>…..</v>
      </c>
    </row>
    <row r="333" spans="1:3">
      <c r="A333" s="140"/>
      <c r="B333" s="140"/>
      <c r="C333" s="134" t="str">
        <f t="shared" si="5"/>
        <v>…..</v>
      </c>
    </row>
    <row r="334" spans="1:3">
      <c r="A334" s="140"/>
      <c r="B334" s="140"/>
      <c r="C334" s="134" t="str">
        <f t="shared" si="5"/>
        <v>…..</v>
      </c>
    </row>
    <row r="335" spans="1:3">
      <c r="A335" s="140"/>
      <c r="B335" s="140"/>
      <c r="C335" s="134" t="str">
        <f t="shared" si="5"/>
        <v>…..</v>
      </c>
    </row>
    <row r="336" spans="1:3">
      <c r="A336" s="140"/>
      <c r="B336" s="140"/>
      <c r="C336" s="134" t="str">
        <f t="shared" si="5"/>
        <v>…..</v>
      </c>
    </row>
    <row r="337" spans="1:3">
      <c r="A337" s="140"/>
      <c r="B337" s="140"/>
      <c r="C337" s="134" t="str">
        <f t="shared" si="5"/>
        <v>…..</v>
      </c>
    </row>
    <row r="338" spans="1:3">
      <c r="A338" s="140"/>
      <c r="B338" s="140"/>
      <c r="C338" s="134" t="str">
        <f t="shared" si="5"/>
        <v>…..</v>
      </c>
    </row>
    <row r="339" spans="1:3">
      <c r="A339" s="140"/>
      <c r="B339" s="140"/>
      <c r="C339" s="134" t="str">
        <f t="shared" si="5"/>
        <v>…..</v>
      </c>
    </row>
    <row r="340" spans="1:3">
      <c r="A340" s="140"/>
      <c r="B340" s="140"/>
      <c r="C340" s="134" t="str">
        <f t="shared" si="5"/>
        <v>…..</v>
      </c>
    </row>
    <row r="341" spans="1:3">
      <c r="A341" s="140"/>
      <c r="B341" s="140"/>
      <c r="C341" s="134" t="str">
        <f t="shared" si="5"/>
        <v>…..</v>
      </c>
    </row>
    <row r="342" spans="1:3">
      <c r="A342" s="140"/>
      <c r="B342" s="140"/>
      <c r="C342" s="134" t="str">
        <f t="shared" si="5"/>
        <v>…..</v>
      </c>
    </row>
    <row r="343" spans="1:3">
      <c r="A343" s="140"/>
      <c r="B343" s="140"/>
      <c r="C343" s="134" t="str">
        <f t="shared" si="5"/>
        <v>…..</v>
      </c>
    </row>
    <row r="344" spans="1:3">
      <c r="A344" s="140"/>
      <c r="B344" s="140"/>
      <c r="C344" s="134" t="str">
        <f t="shared" si="5"/>
        <v>…..</v>
      </c>
    </row>
    <row r="345" spans="1:3">
      <c r="A345" s="140"/>
      <c r="B345" s="140"/>
      <c r="C345" s="134" t="str">
        <f t="shared" si="5"/>
        <v>…..</v>
      </c>
    </row>
    <row r="346" spans="1:3">
      <c r="A346" s="140"/>
      <c r="B346" s="140"/>
      <c r="C346" s="134" t="str">
        <f t="shared" si="5"/>
        <v>…..</v>
      </c>
    </row>
    <row r="347" spans="1:3">
      <c r="A347" s="140"/>
      <c r="B347" s="140"/>
      <c r="C347" s="134" t="str">
        <f t="shared" si="5"/>
        <v>…..</v>
      </c>
    </row>
    <row r="348" spans="1:3">
      <c r="A348" s="140"/>
      <c r="B348" s="140"/>
      <c r="C348" s="134" t="str">
        <f t="shared" si="5"/>
        <v>…..</v>
      </c>
    </row>
    <row r="349" spans="1:3">
      <c r="A349" s="140"/>
      <c r="B349" s="140"/>
      <c r="C349" s="134" t="str">
        <f t="shared" si="5"/>
        <v>…..</v>
      </c>
    </row>
    <row r="350" spans="1:3">
      <c r="A350" s="140"/>
      <c r="B350" s="140"/>
      <c r="C350" s="134" t="str">
        <f t="shared" si="5"/>
        <v>…..</v>
      </c>
    </row>
    <row r="351" spans="1:3">
      <c r="A351" s="140"/>
      <c r="B351" s="140"/>
      <c r="C351" s="134" t="str">
        <f t="shared" si="5"/>
        <v>…..</v>
      </c>
    </row>
    <row r="352" spans="1:3">
      <c r="A352" s="140"/>
      <c r="B352" s="140"/>
      <c r="C352" s="134" t="str">
        <f t="shared" si="5"/>
        <v>…..</v>
      </c>
    </row>
    <row r="353" spans="1:3">
      <c r="A353" s="140"/>
      <c r="B353" s="140"/>
      <c r="C353" s="134" t="str">
        <f t="shared" si="5"/>
        <v>…..</v>
      </c>
    </row>
    <row r="354" spans="1:3">
      <c r="A354" s="140"/>
      <c r="B354" s="140"/>
      <c r="C354" s="134" t="str">
        <f t="shared" si="5"/>
        <v>…..</v>
      </c>
    </row>
    <row r="355" spans="1:3">
      <c r="A355" s="140"/>
      <c r="B355" s="140"/>
      <c r="C355" s="134" t="str">
        <f t="shared" si="5"/>
        <v>…..</v>
      </c>
    </row>
    <row r="356" spans="1:3">
      <c r="A356" s="140"/>
      <c r="B356" s="140"/>
      <c r="C356" s="134" t="str">
        <f t="shared" si="5"/>
        <v>…..</v>
      </c>
    </row>
    <row r="357" spans="1:3">
      <c r="A357" s="140"/>
      <c r="B357" s="140"/>
      <c r="C357" s="134" t="str">
        <f t="shared" si="5"/>
        <v>…..</v>
      </c>
    </row>
    <row r="358" spans="1:3">
      <c r="A358" s="140"/>
      <c r="B358" s="140"/>
      <c r="C358" s="134" t="str">
        <f t="shared" si="5"/>
        <v>…..</v>
      </c>
    </row>
    <row r="359" spans="1:3">
      <c r="A359" s="140"/>
      <c r="B359" s="140"/>
      <c r="C359" s="134" t="str">
        <f t="shared" si="5"/>
        <v>…..</v>
      </c>
    </row>
    <row r="360" spans="1:3">
      <c r="A360" s="140"/>
      <c r="B360" s="140"/>
      <c r="C360" s="134" t="str">
        <f t="shared" si="5"/>
        <v>…..</v>
      </c>
    </row>
    <row r="361" spans="1:3">
      <c r="A361" s="140"/>
      <c r="B361" s="140"/>
      <c r="C361" s="134" t="str">
        <f t="shared" si="5"/>
        <v>…..</v>
      </c>
    </row>
    <row r="362" spans="1:3">
      <c r="A362" s="140"/>
      <c r="B362" s="140"/>
      <c r="C362" s="134" t="str">
        <f t="shared" si="5"/>
        <v>…..</v>
      </c>
    </row>
    <row r="363" spans="1:3">
      <c r="A363" s="140"/>
      <c r="B363" s="140"/>
      <c r="C363" s="134" t="str">
        <f t="shared" si="5"/>
        <v>…..</v>
      </c>
    </row>
    <row r="364" spans="1:3">
      <c r="A364" s="140"/>
      <c r="B364" s="140"/>
      <c r="C364" s="134" t="str">
        <f t="shared" si="5"/>
        <v>…..</v>
      </c>
    </row>
    <row r="365" spans="1:3">
      <c r="A365" s="140"/>
      <c r="B365" s="140"/>
      <c r="C365" s="134" t="str">
        <f t="shared" si="5"/>
        <v>…..</v>
      </c>
    </row>
    <row r="366" spans="1:3">
      <c r="A366" s="140"/>
      <c r="B366" s="140"/>
      <c r="C366" s="134" t="str">
        <f t="shared" si="5"/>
        <v>…..</v>
      </c>
    </row>
    <row r="367" spans="1:3">
      <c r="A367" s="140"/>
      <c r="B367" s="140"/>
      <c r="C367" s="134" t="str">
        <f t="shared" si="5"/>
        <v>…..</v>
      </c>
    </row>
    <row r="368" spans="1:3">
      <c r="A368" s="140"/>
      <c r="B368" s="140"/>
      <c r="C368" s="134" t="str">
        <f t="shared" si="5"/>
        <v>…..</v>
      </c>
    </row>
    <row r="369" spans="1:3">
      <c r="A369" s="140"/>
      <c r="B369" s="140"/>
      <c r="C369" s="134" t="str">
        <f t="shared" si="5"/>
        <v>…..</v>
      </c>
    </row>
    <row r="370" spans="1:3">
      <c r="A370" s="140"/>
      <c r="B370" s="140"/>
      <c r="C370" s="134" t="str">
        <f t="shared" si="5"/>
        <v>…..</v>
      </c>
    </row>
    <row r="371" spans="1:3">
      <c r="A371" s="140"/>
      <c r="B371" s="140"/>
      <c r="C371" s="134" t="str">
        <f t="shared" si="5"/>
        <v>…..</v>
      </c>
    </row>
    <row r="372" spans="1:3">
      <c r="A372" s="140"/>
      <c r="B372" s="140"/>
      <c r="C372" s="134" t="str">
        <f t="shared" si="5"/>
        <v>…..</v>
      </c>
    </row>
    <row r="373" spans="1:3">
      <c r="A373" s="140"/>
      <c r="B373" s="140"/>
      <c r="C373" s="134" t="str">
        <f t="shared" si="5"/>
        <v>…..</v>
      </c>
    </row>
    <row r="374" spans="1:3">
      <c r="A374" s="140"/>
      <c r="B374" s="140"/>
      <c r="C374" s="134" t="str">
        <f t="shared" si="5"/>
        <v>…..</v>
      </c>
    </row>
    <row r="375" spans="1:3">
      <c r="A375" s="140"/>
      <c r="B375" s="140"/>
      <c r="C375" s="134" t="str">
        <f t="shared" si="5"/>
        <v>…..</v>
      </c>
    </row>
    <row r="376" spans="1:3">
      <c r="A376" s="140"/>
      <c r="B376" s="140"/>
      <c r="C376" s="134" t="str">
        <f t="shared" si="5"/>
        <v>…..</v>
      </c>
    </row>
    <row r="377" spans="1:3">
      <c r="A377" s="140"/>
      <c r="B377" s="140"/>
      <c r="C377" s="134" t="str">
        <f t="shared" si="5"/>
        <v>…..</v>
      </c>
    </row>
    <row r="378" spans="1:3">
      <c r="A378" s="140"/>
      <c r="B378" s="140"/>
      <c r="C378" s="134" t="str">
        <f t="shared" si="5"/>
        <v>…..</v>
      </c>
    </row>
    <row r="379" spans="1:3">
      <c r="A379" s="140"/>
      <c r="B379" s="140"/>
      <c r="C379" s="134" t="str">
        <f t="shared" si="5"/>
        <v>…..</v>
      </c>
    </row>
    <row r="380" spans="1:3">
      <c r="A380" s="140"/>
      <c r="B380" s="140"/>
      <c r="C380" s="134" t="str">
        <f t="shared" si="5"/>
        <v>…..</v>
      </c>
    </row>
    <row r="381" spans="1:3">
      <c r="A381" s="140"/>
      <c r="B381" s="140"/>
      <c r="C381" s="134" t="str">
        <f t="shared" si="5"/>
        <v>…..</v>
      </c>
    </row>
    <row r="382" spans="1:3">
      <c r="A382" s="140"/>
      <c r="B382" s="140"/>
      <c r="C382" s="134" t="str">
        <f t="shared" si="5"/>
        <v>…..</v>
      </c>
    </row>
    <row r="383" spans="1:3">
      <c r="A383" s="140"/>
      <c r="B383" s="140"/>
      <c r="C383" s="134" t="str">
        <f t="shared" si="5"/>
        <v>…..</v>
      </c>
    </row>
    <row r="384" spans="1:3">
      <c r="A384" s="140"/>
      <c r="B384" s="140"/>
      <c r="C384" s="134" t="str">
        <f t="shared" si="5"/>
        <v>…..</v>
      </c>
    </row>
    <row r="385" spans="1:3">
      <c r="A385" s="140"/>
      <c r="B385" s="140"/>
      <c r="C385" s="134" t="str">
        <f t="shared" si="5"/>
        <v>…..</v>
      </c>
    </row>
    <row r="386" spans="1:3">
      <c r="A386" s="140"/>
      <c r="B386" s="140"/>
      <c r="C386" s="134" t="str">
        <f t="shared" si="5"/>
        <v>…..</v>
      </c>
    </row>
    <row r="387" spans="1:3">
      <c r="A387" s="140"/>
      <c r="B387" s="140"/>
      <c r="C387" s="134" t="str">
        <f t="shared" ref="C387:C450" si="6">IF(A387&lt;&gt;0,A387-B387,"…..")</f>
        <v>…..</v>
      </c>
    </row>
    <row r="388" spans="1:3">
      <c r="A388" s="140"/>
      <c r="B388" s="140"/>
      <c r="C388" s="134" t="str">
        <f t="shared" si="6"/>
        <v>…..</v>
      </c>
    </row>
    <row r="389" spans="1:3">
      <c r="A389" s="140"/>
      <c r="B389" s="140"/>
      <c r="C389" s="134" t="str">
        <f t="shared" si="6"/>
        <v>…..</v>
      </c>
    </row>
    <row r="390" spans="1:3">
      <c r="A390" s="140"/>
      <c r="B390" s="140"/>
      <c r="C390" s="134" t="str">
        <f t="shared" si="6"/>
        <v>…..</v>
      </c>
    </row>
    <row r="391" spans="1:3">
      <c r="A391" s="140"/>
      <c r="B391" s="140"/>
      <c r="C391" s="134" t="str">
        <f t="shared" si="6"/>
        <v>…..</v>
      </c>
    </row>
    <row r="392" spans="1:3">
      <c r="A392" s="140"/>
      <c r="B392" s="140"/>
      <c r="C392" s="134" t="str">
        <f t="shared" si="6"/>
        <v>…..</v>
      </c>
    </row>
    <row r="393" spans="1:3">
      <c r="A393" s="140"/>
      <c r="B393" s="140"/>
      <c r="C393" s="134" t="str">
        <f t="shared" si="6"/>
        <v>…..</v>
      </c>
    </row>
    <row r="394" spans="1:3">
      <c r="A394" s="140"/>
      <c r="B394" s="140"/>
      <c r="C394" s="134" t="str">
        <f t="shared" si="6"/>
        <v>…..</v>
      </c>
    </row>
    <row r="395" spans="1:3">
      <c r="A395" s="140"/>
      <c r="B395" s="140"/>
      <c r="C395" s="134" t="str">
        <f t="shared" si="6"/>
        <v>…..</v>
      </c>
    </row>
    <row r="396" spans="1:3">
      <c r="A396" s="140"/>
      <c r="B396" s="140"/>
      <c r="C396" s="134" t="str">
        <f t="shared" si="6"/>
        <v>…..</v>
      </c>
    </row>
    <row r="397" spans="1:3">
      <c r="A397" s="140"/>
      <c r="B397" s="140"/>
      <c r="C397" s="134" t="str">
        <f t="shared" si="6"/>
        <v>…..</v>
      </c>
    </row>
    <row r="398" spans="1:3">
      <c r="A398" s="140"/>
      <c r="B398" s="140"/>
      <c r="C398" s="134" t="str">
        <f t="shared" si="6"/>
        <v>…..</v>
      </c>
    </row>
    <row r="399" spans="1:3">
      <c r="A399" s="140"/>
      <c r="B399" s="140"/>
      <c r="C399" s="134" t="str">
        <f t="shared" si="6"/>
        <v>…..</v>
      </c>
    </row>
    <row r="400" spans="1:3">
      <c r="A400" s="140"/>
      <c r="B400" s="140"/>
      <c r="C400" s="134" t="str">
        <f t="shared" si="6"/>
        <v>…..</v>
      </c>
    </row>
    <row r="401" spans="1:3">
      <c r="A401" s="140"/>
      <c r="B401" s="140"/>
      <c r="C401" s="134" t="str">
        <f t="shared" si="6"/>
        <v>…..</v>
      </c>
    </row>
    <row r="402" spans="1:3">
      <c r="A402" s="140"/>
      <c r="B402" s="140"/>
      <c r="C402" s="134" t="str">
        <f t="shared" si="6"/>
        <v>…..</v>
      </c>
    </row>
    <row r="403" spans="1:3">
      <c r="A403" s="140"/>
      <c r="B403" s="140"/>
      <c r="C403" s="134" t="str">
        <f t="shared" si="6"/>
        <v>…..</v>
      </c>
    </row>
    <row r="404" spans="1:3">
      <c r="A404" s="140"/>
      <c r="B404" s="140"/>
      <c r="C404" s="134" t="str">
        <f t="shared" si="6"/>
        <v>…..</v>
      </c>
    </row>
    <row r="405" spans="1:3">
      <c r="A405" s="140"/>
      <c r="B405" s="140"/>
      <c r="C405" s="134" t="str">
        <f t="shared" si="6"/>
        <v>…..</v>
      </c>
    </row>
    <row r="406" spans="1:3">
      <c r="A406" s="140"/>
      <c r="B406" s="140"/>
      <c r="C406" s="134" t="str">
        <f t="shared" si="6"/>
        <v>…..</v>
      </c>
    </row>
    <row r="407" spans="1:3">
      <c r="A407" s="140"/>
      <c r="B407" s="140"/>
      <c r="C407" s="134" t="str">
        <f t="shared" si="6"/>
        <v>…..</v>
      </c>
    </row>
    <row r="408" spans="1:3">
      <c r="A408" s="140"/>
      <c r="B408" s="140"/>
      <c r="C408" s="134" t="str">
        <f t="shared" si="6"/>
        <v>…..</v>
      </c>
    </row>
    <row r="409" spans="1:3">
      <c r="A409" s="140"/>
      <c r="B409" s="140"/>
      <c r="C409" s="134" t="str">
        <f t="shared" si="6"/>
        <v>…..</v>
      </c>
    </row>
    <row r="410" spans="1:3">
      <c r="A410" s="140"/>
      <c r="B410" s="140"/>
      <c r="C410" s="134" t="str">
        <f t="shared" si="6"/>
        <v>…..</v>
      </c>
    </row>
    <row r="411" spans="1:3">
      <c r="A411" s="140"/>
      <c r="B411" s="140"/>
      <c r="C411" s="134" t="str">
        <f t="shared" si="6"/>
        <v>…..</v>
      </c>
    </row>
    <row r="412" spans="1:3">
      <c r="A412" s="140"/>
      <c r="B412" s="140"/>
      <c r="C412" s="134" t="str">
        <f t="shared" si="6"/>
        <v>…..</v>
      </c>
    </row>
    <row r="413" spans="1:3">
      <c r="A413" s="140"/>
      <c r="B413" s="140"/>
      <c r="C413" s="134" t="str">
        <f t="shared" si="6"/>
        <v>…..</v>
      </c>
    </row>
    <row r="414" spans="1:3">
      <c r="A414" s="140"/>
      <c r="B414" s="140"/>
      <c r="C414" s="134" t="str">
        <f t="shared" si="6"/>
        <v>…..</v>
      </c>
    </row>
    <row r="415" spans="1:3">
      <c r="A415" s="140"/>
      <c r="B415" s="140"/>
      <c r="C415" s="134" t="str">
        <f t="shared" si="6"/>
        <v>…..</v>
      </c>
    </row>
    <row r="416" spans="1:3">
      <c r="A416" s="140"/>
      <c r="B416" s="140"/>
      <c r="C416" s="134" t="str">
        <f t="shared" si="6"/>
        <v>…..</v>
      </c>
    </row>
    <row r="417" spans="1:3">
      <c r="A417" s="140"/>
      <c r="B417" s="140"/>
      <c r="C417" s="134" t="str">
        <f t="shared" si="6"/>
        <v>…..</v>
      </c>
    </row>
    <row r="418" spans="1:3">
      <c r="A418" s="140"/>
      <c r="B418" s="140"/>
      <c r="C418" s="134" t="str">
        <f t="shared" si="6"/>
        <v>…..</v>
      </c>
    </row>
    <row r="419" spans="1:3">
      <c r="A419" s="140"/>
      <c r="B419" s="140"/>
      <c r="C419" s="134" t="str">
        <f t="shared" si="6"/>
        <v>…..</v>
      </c>
    </row>
    <row r="420" spans="1:3">
      <c r="A420" s="140"/>
      <c r="B420" s="140"/>
      <c r="C420" s="134" t="str">
        <f t="shared" si="6"/>
        <v>…..</v>
      </c>
    </row>
    <row r="421" spans="1:3">
      <c r="A421" s="140"/>
      <c r="B421" s="140"/>
      <c r="C421" s="134" t="str">
        <f t="shared" si="6"/>
        <v>…..</v>
      </c>
    </row>
    <row r="422" spans="1:3">
      <c r="A422" s="140"/>
      <c r="B422" s="140"/>
      <c r="C422" s="134" t="str">
        <f t="shared" si="6"/>
        <v>…..</v>
      </c>
    </row>
    <row r="423" spans="1:3">
      <c r="A423" s="140"/>
      <c r="B423" s="140"/>
      <c r="C423" s="134" t="str">
        <f t="shared" si="6"/>
        <v>…..</v>
      </c>
    </row>
    <row r="424" spans="1:3">
      <c r="A424" s="140"/>
      <c r="B424" s="140"/>
      <c r="C424" s="134" t="str">
        <f t="shared" si="6"/>
        <v>…..</v>
      </c>
    </row>
    <row r="425" spans="1:3">
      <c r="A425" s="140"/>
      <c r="B425" s="140"/>
      <c r="C425" s="134" t="str">
        <f t="shared" si="6"/>
        <v>…..</v>
      </c>
    </row>
    <row r="426" spans="1:3">
      <c r="A426" s="140"/>
      <c r="B426" s="140"/>
      <c r="C426" s="134" t="str">
        <f t="shared" si="6"/>
        <v>…..</v>
      </c>
    </row>
    <row r="427" spans="1:3">
      <c r="A427" s="140"/>
      <c r="B427" s="140"/>
      <c r="C427" s="134" t="str">
        <f t="shared" si="6"/>
        <v>…..</v>
      </c>
    </row>
    <row r="428" spans="1:3">
      <c r="A428" s="140"/>
      <c r="B428" s="140"/>
      <c r="C428" s="134" t="str">
        <f t="shared" si="6"/>
        <v>…..</v>
      </c>
    </row>
    <row r="429" spans="1:3">
      <c r="A429" s="140"/>
      <c r="B429" s="140"/>
      <c r="C429" s="134" t="str">
        <f t="shared" si="6"/>
        <v>…..</v>
      </c>
    </row>
    <row r="430" spans="1:3">
      <c r="A430" s="140"/>
      <c r="B430" s="140"/>
      <c r="C430" s="134" t="str">
        <f t="shared" si="6"/>
        <v>…..</v>
      </c>
    </row>
    <row r="431" spans="1:3">
      <c r="A431" s="140"/>
      <c r="B431" s="140"/>
      <c r="C431" s="134" t="str">
        <f t="shared" si="6"/>
        <v>…..</v>
      </c>
    </row>
    <row r="432" spans="1:3">
      <c r="A432" s="140"/>
      <c r="B432" s="140"/>
      <c r="C432" s="134" t="str">
        <f t="shared" si="6"/>
        <v>…..</v>
      </c>
    </row>
    <row r="433" spans="1:3">
      <c r="A433" s="140"/>
      <c r="B433" s="140"/>
      <c r="C433" s="134" t="str">
        <f t="shared" si="6"/>
        <v>…..</v>
      </c>
    </row>
    <row r="434" spans="1:3">
      <c r="A434" s="140"/>
      <c r="B434" s="140"/>
      <c r="C434" s="134" t="str">
        <f t="shared" si="6"/>
        <v>…..</v>
      </c>
    </row>
    <row r="435" spans="1:3">
      <c r="A435" s="140"/>
      <c r="B435" s="140"/>
      <c r="C435" s="134" t="str">
        <f t="shared" si="6"/>
        <v>…..</v>
      </c>
    </row>
    <row r="436" spans="1:3">
      <c r="A436" s="140"/>
      <c r="B436" s="140"/>
      <c r="C436" s="134" t="str">
        <f t="shared" si="6"/>
        <v>…..</v>
      </c>
    </row>
    <row r="437" spans="1:3">
      <c r="A437" s="140"/>
      <c r="B437" s="140"/>
      <c r="C437" s="134" t="str">
        <f t="shared" si="6"/>
        <v>…..</v>
      </c>
    </row>
    <row r="438" spans="1:3">
      <c r="A438" s="140"/>
      <c r="B438" s="140"/>
      <c r="C438" s="134" t="str">
        <f t="shared" si="6"/>
        <v>…..</v>
      </c>
    </row>
    <row r="439" spans="1:3">
      <c r="A439" s="140"/>
      <c r="B439" s="140"/>
      <c r="C439" s="134" t="str">
        <f t="shared" si="6"/>
        <v>…..</v>
      </c>
    </row>
    <row r="440" spans="1:3">
      <c r="A440" s="140"/>
      <c r="B440" s="140"/>
      <c r="C440" s="134" t="str">
        <f t="shared" si="6"/>
        <v>…..</v>
      </c>
    </row>
    <row r="441" spans="1:3">
      <c r="A441" s="140"/>
      <c r="B441" s="140"/>
      <c r="C441" s="134" t="str">
        <f t="shared" si="6"/>
        <v>…..</v>
      </c>
    </row>
    <row r="442" spans="1:3">
      <c r="A442" s="140"/>
      <c r="B442" s="140"/>
      <c r="C442" s="134" t="str">
        <f t="shared" si="6"/>
        <v>…..</v>
      </c>
    </row>
    <row r="443" spans="1:3">
      <c r="A443" s="140"/>
      <c r="B443" s="140"/>
      <c r="C443" s="134" t="str">
        <f t="shared" si="6"/>
        <v>…..</v>
      </c>
    </row>
    <row r="444" spans="1:3">
      <c r="A444" s="140"/>
      <c r="B444" s="140"/>
      <c r="C444" s="134" t="str">
        <f t="shared" si="6"/>
        <v>…..</v>
      </c>
    </row>
    <row r="445" spans="1:3">
      <c r="A445" s="140"/>
      <c r="B445" s="140"/>
      <c r="C445" s="134" t="str">
        <f t="shared" si="6"/>
        <v>…..</v>
      </c>
    </row>
    <row r="446" spans="1:3">
      <c r="A446" s="140"/>
      <c r="B446" s="140"/>
      <c r="C446" s="134" t="str">
        <f t="shared" si="6"/>
        <v>…..</v>
      </c>
    </row>
    <row r="447" spans="1:3">
      <c r="A447" s="140"/>
      <c r="B447" s="140"/>
      <c r="C447" s="134" t="str">
        <f t="shared" si="6"/>
        <v>…..</v>
      </c>
    </row>
    <row r="448" spans="1:3">
      <c r="A448" s="140"/>
      <c r="B448" s="140"/>
      <c r="C448" s="134" t="str">
        <f t="shared" si="6"/>
        <v>…..</v>
      </c>
    </row>
    <row r="449" spans="1:3">
      <c r="A449" s="140"/>
      <c r="B449" s="140"/>
      <c r="C449" s="134" t="str">
        <f t="shared" si="6"/>
        <v>…..</v>
      </c>
    </row>
    <row r="450" spans="1:3">
      <c r="A450" s="140"/>
      <c r="B450" s="140"/>
      <c r="C450" s="134" t="str">
        <f t="shared" si="6"/>
        <v>…..</v>
      </c>
    </row>
    <row r="451" spans="1:3">
      <c r="A451" s="140"/>
      <c r="B451" s="140"/>
      <c r="C451" s="134" t="str">
        <f t="shared" ref="C451:C514" si="7">IF(A451&lt;&gt;0,A451-B451,"…..")</f>
        <v>…..</v>
      </c>
    </row>
    <row r="452" spans="1:3">
      <c r="A452" s="140"/>
      <c r="B452" s="140"/>
      <c r="C452" s="134" t="str">
        <f t="shared" si="7"/>
        <v>…..</v>
      </c>
    </row>
    <row r="453" spans="1:3">
      <c r="A453" s="140"/>
      <c r="B453" s="140"/>
      <c r="C453" s="134" t="str">
        <f t="shared" si="7"/>
        <v>…..</v>
      </c>
    </row>
    <row r="454" spans="1:3">
      <c r="A454" s="140"/>
      <c r="B454" s="140"/>
      <c r="C454" s="134" t="str">
        <f t="shared" si="7"/>
        <v>…..</v>
      </c>
    </row>
    <row r="455" spans="1:3">
      <c r="A455" s="140"/>
      <c r="B455" s="140"/>
      <c r="C455" s="134" t="str">
        <f t="shared" si="7"/>
        <v>…..</v>
      </c>
    </row>
    <row r="456" spans="1:3">
      <c r="A456" s="140"/>
      <c r="B456" s="140"/>
      <c r="C456" s="134" t="str">
        <f t="shared" si="7"/>
        <v>…..</v>
      </c>
    </row>
    <row r="457" spans="1:3">
      <c r="A457" s="140"/>
      <c r="B457" s="140"/>
      <c r="C457" s="134" t="str">
        <f t="shared" si="7"/>
        <v>…..</v>
      </c>
    </row>
    <row r="458" spans="1:3">
      <c r="A458" s="140"/>
      <c r="B458" s="140"/>
      <c r="C458" s="134" t="str">
        <f t="shared" si="7"/>
        <v>…..</v>
      </c>
    </row>
    <row r="459" spans="1:3">
      <c r="A459" s="140"/>
      <c r="B459" s="140"/>
      <c r="C459" s="134" t="str">
        <f t="shared" si="7"/>
        <v>…..</v>
      </c>
    </row>
    <row r="460" spans="1:3">
      <c r="A460" s="140"/>
      <c r="B460" s="140"/>
      <c r="C460" s="134" t="str">
        <f t="shared" si="7"/>
        <v>…..</v>
      </c>
    </row>
    <row r="461" spans="1:3">
      <c r="A461" s="140"/>
      <c r="B461" s="140"/>
      <c r="C461" s="134" t="str">
        <f t="shared" si="7"/>
        <v>…..</v>
      </c>
    </row>
    <row r="462" spans="1:3">
      <c r="A462" s="140"/>
      <c r="B462" s="140"/>
      <c r="C462" s="134" t="str">
        <f t="shared" si="7"/>
        <v>…..</v>
      </c>
    </row>
    <row r="463" spans="1:3">
      <c r="A463" s="140"/>
      <c r="B463" s="140"/>
      <c r="C463" s="134" t="str">
        <f t="shared" si="7"/>
        <v>…..</v>
      </c>
    </row>
    <row r="464" spans="1:3">
      <c r="A464" s="140"/>
      <c r="B464" s="140"/>
      <c r="C464" s="134" t="str">
        <f t="shared" si="7"/>
        <v>…..</v>
      </c>
    </row>
    <row r="465" spans="1:3">
      <c r="A465" s="140"/>
      <c r="B465" s="140"/>
      <c r="C465" s="134" t="str">
        <f t="shared" si="7"/>
        <v>…..</v>
      </c>
    </row>
    <row r="466" spans="1:3">
      <c r="A466" s="140"/>
      <c r="B466" s="140"/>
      <c r="C466" s="134" t="str">
        <f t="shared" si="7"/>
        <v>…..</v>
      </c>
    </row>
    <row r="467" spans="1:3">
      <c r="A467" s="140"/>
      <c r="B467" s="140"/>
      <c r="C467" s="134" t="str">
        <f t="shared" si="7"/>
        <v>…..</v>
      </c>
    </row>
    <row r="468" spans="1:3">
      <c r="A468" s="140"/>
      <c r="B468" s="140"/>
      <c r="C468" s="134" t="str">
        <f t="shared" si="7"/>
        <v>…..</v>
      </c>
    </row>
    <row r="469" spans="1:3">
      <c r="A469" s="140"/>
      <c r="B469" s="140"/>
      <c r="C469" s="134" t="str">
        <f t="shared" si="7"/>
        <v>…..</v>
      </c>
    </row>
    <row r="470" spans="1:3">
      <c r="A470" s="140"/>
      <c r="B470" s="140"/>
      <c r="C470" s="134" t="str">
        <f t="shared" si="7"/>
        <v>…..</v>
      </c>
    </row>
    <row r="471" spans="1:3">
      <c r="A471" s="140"/>
      <c r="B471" s="140"/>
      <c r="C471" s="134" t="str">
        <f t="shared" si="7"/>
        <v>…..</v>
      </c>
    </row>
    <row r="472" spans="1:3">
      <c r="A472" s="140"/>
      <c r="B472" s="140"/>
      <c r="C472" s="134" t="str">
        <f t="shared" si="7"/>
        <v>…..</v>
      </c>
    </row>
    <row r="473" spans="1:3">
      <c r="A473" s="140"/>
      <c r="B473" s="140"/>
      <c r="C473" s="134" t="str">
        <f t="shared" si="7"/>
        <v>…..</v>
      </c>
    </row>
    <row r="474" spans="1:3">
      <c r="A474" s="140"/>
      <c r="B474" s="140"/>
      <c r="C474" s="134" t="str">
        <f t="shared" si="7"/>
        <v>…..</v>
      </c>
    </row>
    <row r="475" spans="1:3">
      <c r="A475" s="140"/>
      <c r="B475" s="140"/>
      <c r="C475" s="134" t="str">
        <f t="shared" si="7"/>
        <v>…..</v>
      </c>
    </row>
    <row r="476" spans="1:3">
      <c r="A476" s="140"/>
      <c r="B476" s="140"/>
      <c r="C476" s="134" t="str">
        <f t="shared" si="7"/>
        <v>…..</v>
      </c>
    </row>
    <row r="477" spans="1:3">
      <c r="A477" s="140"/>
      <c r="B477" s="140"/>
      <c r="C477" s="134" t="str">
        <f t="shared" si="7"/>
        <v>…..</v>
      </c>
    </row>
    <row r="478" spans="1:3">
      <c r="A478" s="140"/>
      <c r="B478" s="140"/>
      <c r="C478" s="134" t="str">
        <f t="shared" si="7"/>
        <v>…..</v>
      </c>
    </row>
    <row r="479" spans="1:3">
      <c r="A479" s="140"/>
      <c r="B479" s="140"/>
      <c r="C479" s="134" t="str">
        <f t="shared" si="7"/>
        <v>…..</v>
      </c>
    </row>
    <row r="480" spans="1:3">
      <c r="A480" s="140"/>
      <c r="B480" s="140"/>
      <c r="C480" s="134" t="str">
        <f t="shared" si="7"/>
        <v>…..</v>
      </c>
    </row>
    <row r="481" spans="1:3">
      <c r="A481" s="140"/>
      <c r="B481" s="140"/>
      <c r="C481" s="134" t="str">
        <f t="shared" si="7"/>
        <v>…..</v>
      </c>
    </row>
    <row r="482" spans="1:3">
      <c r="A482" s="140"/>
      <c r="B482" s="140"/>
      <c r="C482" s="134" t="str">
        <f t="shared" si="7"/>
        <v>…..</v>
      </c>
    </row>
    <row r="483" spans="1:3">
      <c r="A483" s="140"/>
      <c r="B483" s="140"/>
      <c r="C483" s="134" t="str">
        <f t="shared" si="7"/>
        <v>…..</v>
      </c>
    </row>
    <row r="484" spans="1:3">
      <c r="A484" s="140"/>
      <c r="B484" s="140"/>
      <c r="C484" s="134" t="str">
        <f t="shared" si="7"/>
        <v>…..</v>
      </c>
    </row>
    <row r="485" spans="1:3">
      <c r="A485" s="140"/>
      <c r="B485" s="140"/>
      <c r="C485" s="134" t="str">
        <f t="shared" si="7"/>
        <v>…..</v>
      </c>
    </row>
    <row r="486" spans="1:3">
      <c r="A486" s="140"/>
      <c r="B486" s="140"/>
      <c r="C486" s="134" t="str">
        <f t="shared" si="7"/>
        <v>…..</v>
      </c>
    </row>
    <row r="487" spans="1:3">
      <c r="A487" s="140"/>
      <c r="B487" s="140"/>
      <c r="C487" s="134" t="str">
        <f t="shared" si="7"/>
        <v>…..</v>
      </c>
    </row>
    <row r="488" spans="1:3">
      <c r="A488" s="140"/>
      <c r="B488" s="140"/>
      <c r="C488" s="134" t="str">
        <f t="shared" si="7"/>
        <v>…..</v>
      </c>
    </row>
    <row r="489" spans="1:3">
      <c r="A489" s="140"/>
      <c r="B489" s="140"/>
      <c r="C489" s="134" t="str">
        <f t="shared" si="7"/>
        <v>…..</v>
      </c>
    </row>
    <row r="490" spans="1:3">
      <c r="A490" s="140"/>
      <c r="B490" s="140"/>
      <c r="C490" s="134" t="str">
        <f t="shared" si="7"/>
        <v>…..</v>
      </c>
    </row>
    <row r="491" spans="1:3">
      <c r="A491" s="140"/>
      <c r="B491" s="140"/>
      <c r="C491" s="134" t="str">
        <f t="shared" si="7"/>
        <v>…..</v>
      </c>
    </row>
    <row r="492" spans="1:3">
      <c r="A492" s="140"/>
      <c r="B492" s="140"/>
      <c r="C492" s="134" t="str">
        <f t="shared" si="7"/>
        <v>…..</v>
      </c>
    </row>
    <row r="493" spans="1:3">
      <c r="A493" s="140"/>
      <c r="B493" s="140"/>
      <c r="C493" s="134" t="str">
        <f t="shared" si="7"/>
        <v>…..</v>
      </c>
    </row>
    <row r="494" spans="1:3">
      <c r="A494" s="140"/>
      <c r="B494" s="140"/>
      <c r="C494" s="134" t="str">
        <f t="shared" si="7"/>
        <v>…..</v>
      </c>
    </row>
    <row r="495" spans="1:3">
      <c r="A495" s="140"/>
      <c r="B495" s="140"/>
      <c r="C495" s="134" t="str">
        <f t="shared" si="7"/>
        <v>…..</v>
      </c>
    </row>
    <row r="496" spans="1:3">
      <c r="A496" s="140"/>
      <c r="B496" s="140"/>
      <c r="C496" s="134" t="str">
        <f t="shared" si="7"/>
        <v>…..</v>
      </c>
    </row>
    <row r="497" spans="1:3">
      <c r="A497" s="140"/>
      <c r="B497" s="140"/>
      <c r="C497" s="134" t="str">
        <f t="shared" si="7"/>
        <v>…..</v>
      </c>
    </row>
    <row r="498" spans="1:3">
      <c r="A498" s="140"/>
      <c r="B498" s="140"/>
      <c r="C498" s="134" t="str">
        <f t="shared" si="7"/>
        <v>…..</v>
      </c>
    </row>
    <row r="499" spans="1:3">
      <c r="A499" s="140"/>
      <c r="B499" s="140"/>
      <c r="C499" s="134" t="str">
        <f t="shared" si="7"/>
        <v>…..</v>
      </c>
    </row>
    <row r="500" spans="1:3">
      <c r="A500" s="140"/>
      <c r="B500" s="140"/>
      <c r="C500" s="134" t="str">
        <f t="shared" si="7"/>
        <v>…..</v>
      </c>
    </row>
    <row r="501" spans="1:3">
      <c r="A501" s="140"/>
      <c r="B501" s="140"/>
      <c r="C501" s="134" t="str">
        <f t="shared" si="7"/>
        <v>…..</v>
      </c>
    </row>
    <row r="502" spans="1:3">
      <c r="A502" s="140"/>
      <c r="B502" s="140"/>
      <c r="C502" s="134" t="str">
        <f t="shared" si="7"/>
        <v>…..</v>
      </c>
    </row>
    <row r="503" spans="1:3">
      <c r="A503" s="140"/>
      <c r="B503" s="140"/>
      <c r="C503" s="134" t="str">
        <f t="shared" si="7"/>
        <v>…..</v>
      </c>
    </row>
    <row r="504" spans="1:3">
      <c r="A504" s="140"/>
      <c r="B504" s="140"/>
      <c r="C504" s="134" t="str">
        <f t="shared" si="7"/>
        <v>…..</v>
      </c>
    </row>
    <row r="505" spans="1:3">
      <c r="A505" s="140"/>
      <c r="B505" s="140"/>
      <c r="C505" s="134" t="str">
        <f t="shared" si="7"/>
        <v>…..</v>
      </c>
    </row>
    <row r="506" spans="1:3">
      <c r="A506" s="140"/>
      <c r="B506" s="140"/>
      <c r="C506" s="134" t="str">
        <f t="shared" si="7"/>
        <v>…..</v>
      </c>
    </row>
    <row r="507" spans="1:3">
      <c r="A507" s="140"/>
      <c r="B507" s="140"/>
      <c r="C507" s="134" t="str">
        <f t="shared" si="7"/>
        <v>…..</v>
      </c>
    </row>
    <row r="508" spans="1:3">
      <c r="A508" s="140"/>
      <c r="B508" s="140"/>
      <c r="C508" s="134" t="str">
        <f t="shared" si="7"/>
        <v>…..</v>
      </c>
    </row>
    <row r="509" spans="1:3">
      <c r="A509" s="140"/>
      <c r="B509" s="140"/>
      <c r="C509" s="134" t="str">
        <f t="shared" si="7"/>
        <v>…..</v>
      </c>
    </row>
    <row r="510" spans="1:3">
      <c r="A510" s="140"/>
      <c r="B510" s="140"/>
      <c r="C510" s="134" t="str">
        <f t="shared" si="7"/>
        <v>…..</v>
      </c>
    </row>
    <row r="511" spans="1:3">
      <c r="A511" s="140"/>
      <c r="B511" s="140"/>
      <c r="C511" s="134" t="str">
        <f t="shared" si="7"/>
        <v>…..</v>
      </c>
    </row>
    <row r="512" spans="1:3">
      <c r="A512" s="140"/>
      <c r="B512" s="140"/>
      <c r="C512" s="134" t="str">
        <f t="shared" si="7"/>
        <v>…..</v>
      </c>
    </row>
    <row r="513" spans="1:3">
      <c r="A513" s="140"/>
      <c r="B513" s="140"/>
      <c r="C513" s="134" t="str">
        <f t="shared" si="7"/>
        <v>…..</v>
      </c>
    </row>
    <row r="514" spans="1:3">
      <c r="A514" s="140"/>
      <c r="B514" s="140"/>
      <c r="C514" s="134" t="str">
        <f t="shared" si="7"/>
        <v>…..</v>
      </c>
    </row>
    <row r="515" spans="1:3">
      <c r="A515" s="140"/>
      <c r="B515" s="140"/>
      <c r="C515" s="134" t="str">
        <f t="shared" ref="C515:C567" si="8">IF(A515&lt;&gt;0,A515-B515,"…..")</f>
        <v>…..</v>
      </c>
    </row>
    <row r="516" spans="1:3">
      <c r="A516" s="140"/>
      <c r="B516" s="140"/>
      <c r="C516" s="134" t="str">
        <f t="shared" si="8"/>
        <v>…..</v>
      </c>
    </row>
    <row r="517" spans="1:3">
      <c r="A517" s="140"/>
      <c r="B517" s="140"/>
      <c r="C517" s="134" t="str">
        <f t="shared" si="8"/>
        <v>…..</v>
      </c>
    </row>
    <row r="518" spans="1:3">
      <c r="A518" s="140"/>
      <c r="B518" s="140"/>
      <c r="C518" s="134" t="str">
        <f t="shared" si="8"/>
        <v>…..</v>
      </c>
    </row>
    <row r="519" spans="1:3">
      <c r="A519" s="140"/>
      <c r="B519" s="140"/>
      <c r="C519" s="134" t="str">
        <f t="shared" si="8"/>
        <v>…..</v>
      </c>
    </row>
    <row r="520" spans="1:3">
      <c r="A520" s="140"/>
      <c r="B520" s="140"/>
      <c r="C520" s="134" t="str">
        <f t="shared" si="8"/>
        <v>…..</v>
      </c>
    </row>
    <row r="521" spans="1:3">
      <c r="A521" s="140"/>
      <c r="B521" s="140"/>
      <c r="C521" s="134" t="str">
        <f t="shared" si="8"/>
        <v>…..</v>
      </c>
    </row>
    <row r="522" spans="1:3">
      <c r="A522" s="140"/>
      <c r="B522" s="140"/>
      <c r="C522" s="134" t="str">
        <f t="shared" si="8"/>
        <v>…..</v>
      </c>
    </row>
    <row r="523" spans="1:3">
      <c r="A523" s="140"/>
      <c r="B523" s="140"/>
      <c r="C523" s="134" t="str">
        <f t="shared" si="8"/>
        <v>…..</v>
      </c>
    </row>
    <row r="524" spans="1:3">
      <c r="A524" s="140"/>
      <c r="B524" s="140"/>
      <c r="C524" s="134" t="str">
        <f t="shared" si="8"/>
        <v>…..</v>
      </c>
    </row>
    <row r="525" spans="1:3">
      <c r="A525" s="140"/>
      <c r="B525" s="140"/>
      <c r="C525" s="134" t="str">
        <f t="shared" si="8"/>
        <v>…..</v>
      </c>
    </row>
    <row r="526" spans="1:3">
      <c r="A526" s="140"/>
      <c r="B526" s="140"/>
      <c r="C526" s="134" t="str">
        <f t="shared" si="8"/>
        <v>…..</v>
      </c>
    </row>
    <row r="527" spans="1:3">
      <c r="A527" s="140"/>
      <c r="B527" s="140"/>
      <c r="C527" s="134" t="str">
        <f t="shared" si="8"/>
        <v>…..</v>
      </c>
    </row>
    <row r="528" spans="1:3">
      <c r="A528" s="140"/>
      <c r="B528" s="140"/>
      <c r="C528" s="134" t="str">
        <f t="shared" si="8"/>
        <v>…..</v>
      </c>
    </row>
    <row r="529" spans="1:3">
      <c r="A529" s="140"/>
      <c r="B529" s="140"/>
      <c r="C529" s="134" t="str">
        <f t="shared" si="8"/>
        <v>…..</v>
      </c>
    </row>
    <row r="530" spans="1:3">
      <c r="A530" s="140"/>
      <c r="B530" s="140"/>
      <c r="C530" s="134" t="str">
        <f t="shared" si="8"/>
        <v>…..</v>
      </c>
    </row>
    <row r="531" spans="1:3">
      <c r="A531" s="140"/>
      <c r="B531" s="140"/>
      <c r="C531" s="134" t="str">
        <f t="shared" si="8"/>
        <v>…..</v>
      </c>
    </row>
    <row r="532" spans="1:3">
      <c r="A532" s="140"/>
      <c r="B532" s="140"/>
      <c r="C532" s="134" t="str">
        <f t="shared" si="8"/>
        <v>…..</v>
      </c>
    </row>
    <row r="533" spans="1:3">
      <c r="A533" s="140"/>
      <c r="B533" s="140"/>
      <c r="C533" s="134" t="str">
        <f t="shared" si="8"/>
        <v>…..</v>
      </c>
    </row>
    <row r="534" spans="1:3">
      <c r="A534" s="140"/>
      <c r="B534" s="140"/>
      <c r="C534" s="134" t="str">
        <f t="shared" si="8"/>
        <v>…..</v>
      </c>
    </row>
    <row r="535" spans="1:3">
      <c r="A535" s="140"/>
      <c r="B535" s="140"/>
      <c r="C535" s="134" t="str">
        <f t="shared" si="8"/>
        <v>…..</v>
      </c>
    </row>
    <row r="536" spans="1:3">
      <c r="A536" s="140"/>
      <c r="B536" s="140"/>
      <c r="C536" s="134" t="str">
        <f t="shared" si="8"/>
        <v>…..</v>
      </c>
    </row>
    <row r="537" spans="1:3">
      <c r="A537" s="140"/>
      <c r="B537" s="140"/>
      <c r="C537" s="134" t="str">
        <f t="shared" si="8"/>
        <v>…..</v>
      </c>
    </row>
    <row r="538" spans="1:3">
      <c r="A538" s="140"/>
      <c r="B538" s="140"/>
      <c r="C538" s="134" t="str">
        <f t="shared" si="8"/>
        <v>…..</v>
      </c>
    </row>
    <row r="539" spans="1:3">
      <c r="A539" s="140"/>
      <c r="B539" s="140"/>
      <c r="C539" s="134" t="str">
        <f t="shared" si="8"/>
        <v>…..</v>
      </c>
    </row>
    <row r="540" spans="1:3">
      <c r="A540" s="140"/>
      <c r="B540" s="140"/>
      <c r="C540" s="134" t="str">
        <f t="shared" si="8"/>
        <v>…..</v>
      </c>
    </row>
    <row r="541" spans="1:3">
      <c r="A541" s="140"/>
      <c r="B541" s="140"/>
      <c r="C541" s="134" t="str">
        <f t="shared" si="8"/>
        <v>…..</v>
      </c>
    </row>
    <row r="542" spans="1:3">
      <c r="A542" s="140"/>
      <c r="B542" s="140"/>
      <c r="C542" s="134" t="str">
        <f t="shared" si="8"/>
        <v>…..</v>
      </c>
    </row>
    <row r="543" spans="1:3">
      <c r="A543" s="140"/>
      <c r="B543" s="140"/>
      <c r="C543" s="134" t="str">
        <f t="shared" si="8"/>
        <v>…..</v>
      </c>
    </row>
    <row r="544" spans="1:3">
      <c r="A544" s="140"/>
      <c r="B544" s="140"/>
      <c r="C544" s="134" t="str">
        <f t="shared" si="8"/>
        <v>…..</v>
      </c>
    </row>
    <row r="545" spans="1:3">
      <c r="A545" s="140"/>
      <c r="B545" s="140"/>
      <c r="C545" s="134" t="str">
        <f t="shared" si="8"/>
        <v>…..</v>
      </c>
    </row>
    <row r="546" spans="1:3">
      <c r="A546" s="140"/>
      <c r="B546" s="140"/>
      <c r="C546" s="134" t="str">
        <f t="shared" si="8"/>
        <v>…..</v>
      </c>
    </row>
    <row r="547" spans="1:3">
      <c r="A547" s="140"/>
      <c r="B547" s="140"/>
      <c r="C547" s="134" t="str">
        <f t="shared" si="8"/>
        <v>…..</v>
      </c>
    </row>
    <row r="548" spans="1:3">
      <c r="A548" s="140"/>
      <c r="B548" s="140"/>
      <c r="C548" s="134" t="str">
        <f t="shared" si="8"/>
        <v>…..</v>
      </c>
    </row>
    <row r="549" spans="1:3">
      <c r="A549" s="140"/>
      <c r="B549" s="140"/>
      <c r="C549" s="134" t="str">
        <f t="shared" si="8"/>
        <v>…..</v>
      </c>
    </row>
    <row r="550" spans="1:3">
      <c r="A550" s="140"/>
      <c r="B550" s="140"/>
      <c r="C550" s="134" t="str">
        <f t="shared" si="8"/>
        <v>…..</v>
      </c>
    </row>
    <row r="551" spans="1:3">
      <c r="A551" s="140"/>
      <c r="B551" s="140"/>
      <c r="C551" s="134" t="str">
        <f t="shared" si="8"/>
        <v>…..</v>
      </c>
    </row>
    <row r="552" spans="1:3">
      <c r="A552" s="140"/>
      <c r="B552" s="140"/>
      <c r="C552" s="134" t="str">
        <f t="shared" si="8"/>
        <v>…..</v>
      </c>
    </row>
    <row r="553" spans="1:3">
      <c r="A553" s="140"/>
      <c r="B553" s="140"/>
      <c r="C553" s="134" t="str">
        <f t="shared" si="8"/>
        <v>…..</v>
      </c>
    </row>
    <row r="554" spans="1:3">
      <c r="A554" s="140"/>
      <c r="B554" s="140"/>
      <c r="C554" s="134" t="str">
        <f t="shared" si="8"/>
        <v>…..</v>
      </c>
    </row>
    <row r="555" spans="1:3">
      <c r="A555" s="140"/>
      <c r="B555" s="140"/>
      <c r="C555" s="134" t="str">
        <f t="shared" si="8"/>
        <v>…..</v>
      </c>
    </row>
    <row r="556" spans="1:3">
      <c r="A556" s="140"/>
      <c r="B556" s="140"/>
      <c r="C556" s="134" t="str">
        <f t="shared" si="8"/>
        <v>…..</v>
      </c>
    </row>
    <row r="557" spans="1:3">
      <c r="A557" s="140"/>
      <c r="B557" s="140"/>
      <c r="C557" s="134" t="str">
        <f t="shared" si="8"/>
        <v>…..</v>
      </c>
    </row>
    <row r="558" spans="1:3">
      <c r="A558" s="140"/>
      <c r="B558" s="140"/>
      <c r="C558" s="134" t="str">
        <f t="shared" si="8"/>
        <v>…..</v>
      </c>
    </row>
    <row r="559" spans="1:3">
      <c r="A559" s="140"/>
      <c r="B559" s="140"/>
      <c r="C559" s="134" t="str">
        <f t="shared" si="8"/>
        <v>…..</v>
      </c>
    </row>
    <row r="560" spans="1:3">
      <c r="A560" s="140"/>
      <c r="B560" s="140"/>
      <c r="C560" s="134" t="str">
        <f t="shared" si="8"/>
        <v>…..</v>
      </c>
    </row>
    <row r="561" spans="1:3">
      <c r="A561" s="140"/>
      <c r="B561" s="140"/>
      <c r="C561" s="134" t="str">
        <f t="shared" si="8"/>
        <v>…..</v>
      </c>
    </row>
    <row r="562" spans="1:3">
      <c r="A562" s="140"/>
      <c r="B562" s="140"/>
      <c r="C562" s="134" t="str">
        <f t="shared" si="8"/>
        <v>…..</v>
      </c>
    </row>
    <row r="563" spans="1:3">
      <c r="A563" s="140"/>
      <c r="B563" s="140"/>
      <c r="C563" s="134" t="str">
        <f t="shared" si="8"/>
        <v>…..</v>
      </c>
    </row>
    <row r="564" spans="1:3">
      <c r="A564" s="140"/>
      <c r="B564" s="140"/>
      <c r="C564" s="134" t="str">
        <f t="shared" si="8"/>
        <v>…..</v>
      </c>
    </row>
    <row r="565" spans="1:3">
      <c r="A565" s="140"/>
      <c r="B565" s="140"/>
      <c r="C565" s="134" t="str">
        <f t="shared" si="8"/>
        <v>…..</v>
      </c>
    </row>
    <row r="566" spans="1:3">
      <c r="A566" s="140"/>
      <c r="B566" s="140"/>
      <c r="C566" s="134" t="str">
        <f t="shared" si="8"/>
        <v>…..</v>
      </c>
    </row>
    <row r="567" spans="1:3">
      <c r="A567" s="140"/>
      <c r="B567" s="140"/>
      <c r="C567" s="338" t="str">
        <f t="shared" si="8"/>
        <v>…..</v>
      </c>
    </row>
    <row r="568" spans="1:3">
      <c r="A568" s="139" t="s">
        <v>354</v>
      </c>
      <c r="B568" s="139" t="s">
        <v>355</v>
      </c>
      <c r="C568" s="139" t="s">
        <v>354</v>
      </c>
    </row>
  </sheetData>
  <sheetProtection sheet="1" objects="1" scenarios="1"/>
  <mergeCells count="8">
    <mergeCell ref="E16:F16"/>
    <mergeCell ref="E17:F17"/>
    <mergeCell ref="E18:F18"/>
    <mergeCell ref="C1:J1"/>
    <mergeCell ref="C2:J2"/>
    <mergeCell ref="E13:F13"/>
    <mergeCell ref="E14:F14"/>
    <mergeCell ref="E15:F15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5"/>
  <dimension ref="A1:L135"/>
  <sheetViews>
    <sheetView workbookViewId="0">
      <selection activeCell="G10" sqref="G10"/>
    </sheetView>
  </sheetViews>
  <sheetFormatPr baseColWidth="10" defaultColWidth="11.5703125" defaultRowHeight="12.75"/>
  <cols>
    <col min="1" max="1" width="11.5703125" style="103"/>
    <col min="2" max="2" width="9.140625" style="103" customWidth="1"/>
    <col min="3" max="3" width="13" style="103" customWidth="1"/>
    <col min="4" max="5" width="11.5703125" style="103"/>
    <col min="6" max="6" width="15.5703125" style="103" customWidth="1"/>
    <col min="7" max="16384" width="11.5703125" style="103"/>
  </cols>
  <sheetData>
    <row r="1" spans="1:8" ht="18">
      <c r="B1" s="104"/>
      <c r="C1" s="402" t="s">
        <v>367</v>
      </c>
      <c r="D1" s="402"/>
      <c r="E1" s="402"/>
      <c r="F1" s="402"/>
      <c r="G1" s="402"/>
      <c r="H1" s="402"/>
    </row>
    <row r="2" spans="1:8" ht="18">
      <c r="B2" s="104"/>
      <c r="C2" s="402" t="s">
        <v>511</v>
      </c>
      <c r="D2" s="402"/>
      <c r="E2" s="402"/>
      <c r="F2" s="402"/>
      <c r="G2" s="402"/>
      <c r="H2" s="402"/>
    </row>
    <row r="3" spans="1:8" ht="14.25" customHeight="1">
      <c r="A3" s="104"/>
      <c r="B3" s="105" t="s">
        <v>455</v>
      </c>
    </row>
    <row r="5" spans="1:8" ht="15">
      <c r="A5" s="106" t="s">
        <v>743</v>
      </c>
    </row>
    <row r="6" spans="1:8">
      <c r="F6" s="108"/>
    </row>
    <row r="7" spans="1:8" ht="28.5" customHeight="1">
      <c r="A7" s="106"/>
      <c r="C7" s="109" t="s">
        <v>215</v>
      </c>
      <c r="D7" s="109" t="s">
        <v>161</v>
      </c>
    </row>
    <row r="8" spans="1:8">
      <c r="B8" s="200" t="s">
        <v>216</v>
      </c>
      <c r="C8" s="130">
        <v>0.3</v>
      </c>
      <c r="D8" s="100">
        <v>46</v>
      </c>
    </row>
    <row r="9" spans="1:8">
      <c r="B9" s="200" t="s">
        <v>217</v>
      </c>
      <c r="C9" s="130">
        <v>0.4</v>
      </c>
      <c r="D9" s="100">
        <v>46</v>
      </c>
      <c r="E9" s="409" t="s">
        <v>218</v>
      </c>
      <c r="F9" s="410"/>
      <c r="G9" s="128">
        <f>ABS(C8-C9)</f>
        <v>0.10000000000000003</v>
      </c>
    </row>
    <row r="10" spans="1:8">
      <c r="B10" s="201"/>
      <c r="E10" s="406" t="s">
        <v>796</v>
      </c>
      <c r="F10" s="407"/>
      <c r="G10" s="366">
        <f>ABS(2*(ASIN(SQRT(C8))-ASIN(SQRT(C9))))</f>
        <v>0.2101589252771574</v>
      </c>
    </row>
    <row r="11" spans="1:8">
      <c r="B11" s="201"/>
      <c r="C11" s="129"/>
      <c r="D11" s="129"/>
    </row>
    <row r="12" spans="1:8" ht="13.5" customHeight="1">
      <c r="B12" s="135"/>
      <c r="E12" s="103" t="s">
        <v>31</v>
      </c>
    </row>
    <row r="13" spans="1:8">
      <c r="B13" s="342" t="s">
        <v>554</v>
      </c>
      <c r="C13" s="345">
        <f>ABS(ASIN(SQRT(C8))-ASIN(SQRT(C9)))/SQRT((1/(4*D8))+(1/(4*D9)))</f>
        <v>1.0078867987497138</v>
      </c>
      <c r="E13" s="103" t="s">
        <v>33</v>
      </c>
    </row>
    <row r="14" spans="1:8">
      <c r="B14" s="201"/>
      <c r="C14" s="198"/>
      <c r="E14" s="131" t="s">
        <v>537</v>
      </c>
    </row>
    <row r="16" spans="1:8" ht="15">
      <c r="A16" s="106" t="s">
        <v>319</v>
      </c>
    </row>
    <row r="17" spans="1:12">
      <c r="B17" s="112" t="s">
        <v>10</v>
      </c>
      <c r="C17" s="103" t="s">
        <v>14</v>
      </c>
    </row>
    <row r="18" spans="1:12">
      <c r="B18" s="113" t="s">
        <v>11</v>
      </c>
      <c r="C18" s="103" t="s">
        <v>15</v>
      </c>
    </row>
    <row r="19" spans="1:12">
      <c r="B19" s="113" t="s">
        <v>12</v>
      </c>
      <c r="C19" s="103" t="s">
        <v>16</v>
      </c>
      <c r="D19" s="108" t="s">
        <v>66</v>
      </c>
    </row>
    <row r="20" spans="1:12">
      <c r="B20" s="113" t="s">
        <v>13</v>
      </c>
      <c r="C20" s="103" t="s">
        <v>17</v>
      </c>
      <c r="F20" s="115">
        <v>3</v>
      </c>
    </row>
    <row r="21" spans="1:12" ht="15">
      <c r="A21" s="106" t="s">
        <v>9</v>
      </c>
    </row>
    <row r="22" spans="1:12">
      <c r="B22" s="379" t="s">
        <v>219</v>
      </c>
      <c r="C22" s="380"/>
      <c r="D22" s="383">
        <f>IF(C13&gt;=1,Table!I23,"10% ou moins !!!")</f>
        <v>0.17</v>
      </c>
      <c r="E22" s="384"/>
    </row>
    <row r="26" spans="1:12" ht="15">
      <c r="A26" s="195" t="s">
        <v>549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</row>
    <row r="27" spans="1:12">
      <c r="A27" s="81"/>
      <c r="B27" s="95" t="s">
        <v>552</v>
      </c>
      <c r="C27" s="81"/>
      <c r="D27" s="81"/>
      <c r="E27" s="81"/>
      <c r="F27" s="81"/>
      <c r="G27" s="81"/>
      <c r="H27" s="81"/>
      <c r="I27" s="81"/>
      <c r="J27" s="81"/>
      <c r="K27" s="81"/>
      <c r="L27" s="81"/>
    </row>
    <row r="28" spans="1:12">
      <c r="A28" s="81"/>
      <c r="B28" s="81"/>
      <c r="C28" s="95" t="s">
        <v>323</v>
      </c>
      <c r="D28" s="81"/>
      <c r="E28" s="81"/>
      <c r="F28" s="81"/>
      <c r="G28" s="81"/>
      <c r="H28" s="81"/>
      <c r="I28" s="81"/>
      <c r="J28" s="81"/>
      <c r="K28" s="81"/>
      <c r="L28" s="81"/>
    </row>
    <row r="29" spans="1:12">
      <c r="A29" s="81"/>
      <c r="B29" s="81"/>
      <c r="C29" s="118" t="s">
        <v>349</v>
      </c>
      <c r="D29" s="81"/>
      <c r="E29" s="81"/>
      <c r="F29" s="81"/>
      <c r="G29" s="81"/>
      <c r="H29" s="81"/>
      <c r="I29" s="81"/>
      <c r="J29" s="81"/>
      <c r="K29" s="81"/>
      <c r="L29" s="81"/>
    </row>
    <row r="30" spans="1:12">
      <c r="A30" s="81"/>
      <c r="B30" s="81"/>
      <c r="C30" s="118" t="s">
        <v>350</v>
      </c>
      <c r="D30" s="81"/>
      <c r="E30" s="81"/>
      <c r="F30" s="81"/>
      <c r="G30" s="81"/>
      <c r="H30" s="81"/>
      <c r="I30" s="81"/>
      <c r="J30" s="81"/>
      <c r="K30" s="81"/>
      <c r="L30" s="81"/>
    </row>
    <row r="31" spans="1:12">
      <c r="A31" s="81"/>
      <c r="B31" s="81"/>
      <c r="C31" s="118" t="s">
        <v>351</v>
      </c>
      <c r="D31" s="81"/>
      <c r="E31" s="81"/>
      <c r="F31" s="81"/>
      <c r="G31" s="81"/>
      <c r="H31" s="81"/>
      <c r="I31" s="81"/>
      <c r="J31" s="81"/>
      <c r="K31" s="81"/>
      <c r="L31" s="81"/>
    </row>
    <row r="32" spans="1:12">
      <c r="A32" s="81"/>
      <c r="B32" s="81"/>
      <c r="C32" s="118" t="s">
        <v>352</v>
      </c>
      <c r="D32" s="81"/>
      <c r="E32" s="81"/>
      <c r="F32" s="81"/>
      <c r="G32" s="81"/>
      <c r="H32" s="81"/>
      <c r="I32" s="81"/>
      <c r="J32" s="81"/>
      <c r="K32" s="81"/>
      <c r="L32" s="81"/>
    </row>
    <row r="33" spans="1:12">
      <c r="A33" s="81"/>
      <c r="B33" s="81"/>
      <c r="C33" s="118" t="s">
        <v>346</v>
      </c>
      <c r="D33" s="81"/>
      <c r="E33" s="81"/>
      <c r="F33" s="81"/>
      <c r="G33" s="81"/>
      <c r="H33" s="81"/>
      <c r="I33" s="81"/>
      <c r="J33" s="81"/>
      <c r="K33" s="81"/>
      <c r="L33" s="81"/>
    </row>
    <row r="34" spans="1:12">
      <c r="A34" s="81"/>
      <c r="B34" s="81"/>
      <c r="C34" s="118" t="s">
        <v>353</v>
      </c>
      <c r="D34" s="81"/>
      <c r="E34" s="81"/>
      <c r="F34" s="81"/>
      <c r="G34" s="81"/>
      <c r="H34" s="81"/>
      <c r="I34" s="81"/>
      <c r="J34" s="81"/>
      <c r="K34" s="81"/>
      <c r="L34" s="81"/>
    </row>
    <row r="35" spans="1:12">
      <c r="A35" s="81"/>
      <c r="B35" s="81"/>
      <c r="C35" s="120" t="s">
        <v>744</v>
      </c>
      <c r="D35" s="81"/>
      <c r="E35" s="81"/>
      <c r="F35" s="81"/>
      <c r="G35" s="81"/>
      <c r="H35" s="81"/>
      <c r="I35" s="81"/>
      <c r="J35" s="81"/>
      <c r="K35" s="81"/>
      <c r="L35" s="81"/>
    </row>
    <row r="36" spans="1:12">
      <c r="A36" s="81"/>
      <c r="B36" s="81"/>
      <c r="C36" s="95"/>
      <c r="D36" s="81"/>
      <c r="E36" s="81"/>
      <c r="F36" s="81"/>
      <c r="G36" s="81"/>
      <c r="H36" s="81"/>
      <c r="I36" s="81"/>
      <c r="J36" s="81"/>
      <c r="K36" s="81"/>
      <c r="L36" s="81"/>
    </row>
    <row r="37" spans="1:12">
      <c r="A37" s="81"/>
      <c r="B37" s="81"/>
      <c r="C37" s="120" t="s">
        <v>333</v>
      </c>
      <c r="D37" s="81"/>
      <c r="E37" s="81"/>
      <c r="F37" s="81"/>
      <c r="G37" s="81"/>
      <c r="H37" s="81"/>
      <c r="I37" s="81"/>
      <c r="J37" s="81"/>
      <c r="K37" s="81"/>
      <c r="L37" s="81"/>
    </row>
    <row r="38" spans="1:12" ht="13.5">
      <c r="A38" s="81"/>
      <c r="B38" s="81"/>
      <c r="C38" s="121" t="s">
        <v>550</v>
      </c>
      <c r="D38" s="81"/>
      <c r="E38" s="81"/>
      <c r="F38" s="81"/>
      <c r="G38" s="81"/>
      <c r="H38" s="81"/>
      <c r="I38" s="81"/>
      <c r="J38" s="81"/>
      <c r="K38" s="81"/>
      <c r="L38" s="81"/>
    </row>
    <row r="39" spans="1:12">
      <c r="A39" s="81"/>
      <c r="B39" s="81"/>
      <c r="C39" s="95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81"/>
      <c r="B40" s="81"/>
      <c r="C40" s="120" t="s">
        <v>332</v>
      </c>
      <c r="D40" s="81"/>
      <c r="E40" s="81"/>
      <c r="F40" s="81"/>
      <c r="G40" s="81"/>
      <c r="H40" s="81"/>
      <c r="I40" s="81"/>
      <c r="J40" s="81"/>
      <c r="K40" s="81"/>
      <c r="L40" s="81"/>
    </row>
    <row r="41" spans="1:12" ht="13.5">
      <c r="A41" s="81"/>
      <c r="B41" s="81"/>
      <c r="C41" s="121" t="s">
        <v>551</v>
      </c>
      <c r="D41" s="81"/>
      <c r="E41" s="81"/>
      <c r="F41" s="81"/>
      <c r="G41" s="81"/>
      <c r="H41" s="81"/>
      <c r="I41" s="81"/>
      <c r="J41" s="81"/>
      <c r="K41" s="81"/>
      <c r="L41" s="81"/>
    </row>
    <row r="42" spans="1:12" ht="13.5">
      <c r="A42" s="81"/>
      <c r="B42" s="81"/>
      <c r="C42" s="121"/>
      <c r="D42" s="81"/>
      <c r="E42" s="81"/>
      <c r="F42" s="81"/>
      <c r="G42" s="81"/>
      <c r="H42" s="81"/>
      <c r="I42" s="81"/>
      <c r="J42" s="81"/>
      <c r="K42" s="81"/>
      <c r="L42" s="81"/>
    </row>
    <row r="43" spans="1:12">
      <c r="A43" s="81"/>
      <c r="B43" s="95" t="s">
        <v>533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</row>
    <row r="44" spans="1:12">
      <c r="A44" s="81"/>
      <c r="B44" s="81"/>
      <c r="C44" s="81" t="s">
        <v>322</v>
      </c>
      <c r="D44" s="81"/>
      <c r="E44" s="81"/>
      <c r="F44" s="81"/>
      <c r="G44" s="81"/>
      <c r="H44" s="81"/>
      <c r="I44" s="81"/>
      <c r="J44" s="81"/>
      <c r="K44" s="81"/>
      <c r="L44" s="81"/>
    </row>
    <row r="45" spans="1:12" ht="13.5">
      <c r="A45" s="81"/>
      <c r="B45" s="81"/>
      <c r="C45" s="121"/>
      <c r="D45" s="81"/>
      <c r="E45" s="81"/>
      <c r="F45" s="81"/>
      <c r="G45" s="81"/>
      <c r="H45" s="81"/>
      <c r="I45" s="81"/>
      <c r="J45" s="81"/>
      <c r="K45" s="81"/>
      <c r="L45" s="81"/>
    </row>
    <row r="46" spans="1:12">
      <c r="A46" s="81"/>
      <c r="B46" s="99" t="s">
        <v>650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</row>
    <row r="47" spans="1:12" ht="13.5">
      <c r="A47" s="81"/>
      <c r="B47" s="99" t="s">
        <v>735</v>
      </c>
      <c r="C47" s="121"/>
      <c r="D47" s="81"/>
      <c r="E47" s="81"/>
      <c r="F47" s="81"/>
      <c r="G47" s="81"/>
      <c r="H47" s="81"/>
      <c r="I47" s="81"/>
      <c r="J47" s="81"/>
      <c r="K47" s="81"/>
      <c r="L47" s="81"/>
    </row>
    <row r="48" spans="1:12">
      <c r="A48" s="81"/>
      <c r="B48" s="99"/>
      <c r="C48" s="99" t="s">
        <v>736</v>
      </c>
      <c r="D48" s="81"/>
      <c r="E48" s="81"/>
      <c r="F48" s="81"/>
      <c r="G48" s="81"/>
      <c r="H48" s="81"/>
      <c r="I48" s="81"/>
      <c r="J48" s="81"/>
      <c r="K48" s="81"/>
      <c r="L48" s="81"/>
    </row>
    <row r="49" spans="1:12">
      <c r="A49" s="81"/>
      <c r="B49" s="99"/>
      <c r="C49" s="99" t="s">
        <v>739</v>
      </c>
      <c r="D49" s="81"/>
      <c r="E49" s="81"/>
      <c r="F49" s="81"/>
      <c r="G49" s="81"/>
      <c r="H49" s="81"/>
      <c r="I49" s="81"/>
      <c r="J49" s="81"/>
      <c r="K49" s="81"/>
      <c r="L49" s="81"/>
    </row>
    <row r="50" spans="1:12" ht="13.5">
      <c r="A50" s="81"/>
      <c r="B50" s="99"/>
      <c r="C50" s="121" t="s">
        <v>464</v>
      </c>
      <c r="D50" s="81"/>
      <c r="E50" s="81"/>
      <c r="F50" s="81"/>
      <c r="G50" s="81"/>
      <c r="H50" s="81"/>
      <c r="I50" s="81"/>
      <c r="J50" s="81"/>
      <c r="K50" s="81"/>
      <c r="L50" s="81"/>
    </row>
    <row r="51" spans="1:12" ht="13.5">
      <c r="A51" s="81"/>
      <c r="B51" s="81"/>
      <c r="C51" s="121" t="s">
        <v>553</v>
      </c>
      <c r="D51" s="81"/>
      <c r="E51" s="81"/>
      <c r="F51" s="81"/>
      <c r="G51" s="81"/>
      <c r="H51" s="81"/>
      <c r="I51" s="81"/>
      <c r="J51" s="81"/>
      <c r="K51" s="81"/>
      <c r="L51" s="81"/>
    </row>
    <row r="52" spans="1:12" ht="13.5">
      <c r="A52" s="81"/>
      <c r="B52" s="81"/>
      <c r="C52" s="121"/>
      <c r="D52" s="81"/>
      <c r="E52" s="81"/>
      <c r="F52" s="81"/>
      <c r="G52" s="81"/>
      <c r="H52" s="81"/>
      <c r="I52" s="81"/>
      <c r="J52" s="81"/>
      <c r="K52" s="81"/>
      <c r="L52" s="81"/>
    </row>
    <row r="53" spans="1:12">
      <c r="A53" s="81"/>
      <c r="B53" s="81"/>
      <c r="C53" s="99" t="s">
        <v>737</v>
      </c>
      <c r="D53" s="81"/>
      <c r="E53" s="81"/>
      <c r="F53" s="81"/>
      <c r="G53" s="81"/>
      <c r="H53" s="81"/>
      <c r="I53" s="81"/>
      <c r="J53" s="81"/>
      <c r="K53" s="81"/>
      <c r="L53" s="81"/>
    </row>
    <row r="54" spans="1:12">
      <c r="A54" s="81"/>
      <c r="B54" s="81"/>
      <c r="C54" s="99" t="s">
        <v>738</v>
      </c>
      <c r="D54" s="81"/>
      <c r="E54" s="81"/>
      <c r="F54" s="81"/>
      <c r="G54" s="81"/>
      <c r="H54" s="81"/>
      <c r="I54" s="81"/>
      <c r="J54" s="81"/>
      <c r="K54" s="81"/>
      <c r="L54" s="81"/>
    </row>
    <row r="55" spans="1:12">
      <c r="A55" s="81"/>
      <c r="B55" s="81"/>
      <c r="C55" s="99" t="s">
        <v>745</v>
      </c>
      <c r="D55" s="81"/>
      <c r="E55" s="81"/>
      <c r="F55" s="81"/>
      <c r="G55" s="81"/>
      <c r="H55" s="81"/>
      <c r="I55" s="81"/>
      <c r="J55" s="81"/>
      <c r="K55" s="81"/>
      <c r="L55" s="81"/>
    </row>
    <row r="56" spans="1:12">
      <c r="A56" s="81"/>
      <c r="B56" s="81"/>
      <c r="C56" s="99"/>
      <c r="D56" s="81"/>
      <c r="E56" s="81"/>
      <c r="F56" s="81"/>
      <c r="G56" s="81"/>
      <c r="H56" s="81"/>
      <c r="I56" s="81"/>
      <c r="J56" s="81"/>
      <c r="K56" s="81"/>
      <c r="L56" s="81"/>
    </row>
    <row r="57" spans="1:12">
      <c r="A57" s="81"/>
      <c r="B57" s="99" t="s">
        <v>367</v>
      </c>
      <c r="C57" s="81"/>
      <c r="D57" s="81"/>
      <c r="E57" s="81"/>
      <c r="F57" s="81"/>
      <c r="G57" s="81"/>
      <c r="H57" s="81"/>
      <c r="I57" s="81"/>
      <c r="J57" s="81"/>
      <c r="K57" s="81"/>
      <c r="L57" s="81"/>
    </row>
    <row r="58" spans="1:12">
      <c r="A58" s="81"/>
      <c r="B58" s="99"/>
      <c r="C58" s="95" t="s">
        <v>323</v>
      </c>
      <c r="D58" s="81"/>
      <c r="E58" s="81"/>
      <c r="F58" s="81"/>
      <c r="G58" s="81"/>
      <c r="H58" s="81"/>
      <c r="I58" s="81"/>
      <c r="J58" s="81"/>
      <c r="K58" s="81"/>
      <c r="L58" s="81"/>
    </row>
    <row r="59" spans="1:12">
      <c r="A59" s="81"/>
      <c r="B59" s="99"/>
      <c r="C59" s="99" t="s">
        <v>740</v>
      </c>
      <c r="D59" s="81"/>
      <c r="E59" s="81"/>
      <c r="F59" s="81"/>
      <c r="G59" s="81"/>
      <c r="H59" s="81"/>
      <c r="I59" s="81"/>
      <c r="J59" s="81"/>
      <c r="K59" s="81"/>
      <c r="L59" s="81"/>
    </row>
    <row r="60" spans="1:12">
      <c r="A60" s="81"/>
      <c r="B60" s="99"/>
      <c r="C60" s="99" t="s">
        <v>457</v>
      </c>
      <c r="D60" s="81"/>
      <c r="E60" s="81"/>
      <c r="F60" s="81"/>
      <c r="G60" s="81"/>
      <c r="H60" s="81"/>
      <c r="I60" s="81"/>
      <c r="J60" s="81"/>
      <c r="K60" s="81"/>
      <c r="L60" s="81"/>
    </row>
    <row r="61" spans="1:12">
      <c r="A61" s="81"/>
      <c r="B61" s="99"/>
      <c r="C61" s="99" t="s">
        <v>458</v>
      </c>
      <c r="D61" s="81"/>
      <c r="E61" s="81"/>
      <c r="F61" s="81"/>
      <c r="G61" s="81"/>
      <c r="H61" s="81"/>
      <c r="I61" s="81"/>
      <c r="J61" s="81"/>
      <c r="K61" s="81"/>
      <c r="L61" s="81"/>
    </row>
    <row r="62" spans="1:12">
      <c r="A62" s="81"/>
      <c r="B62" s="99"/>
      <c r="C62" s="118" t="s">
        <v>352</v>
      </c>
      <c r="D62" s="81"/>
      <c r="E62" s="81"/>
      <c r="F62" s="81"/>
      <c r="G62" s="81"/>
      <c r="H62" s="81"/>
      <c r="I62" s="81"/>
      <c r="J62" s="81"/>
      <c r="K62" s="81"/>
      <c r="L62" s="81"/>
    </row>
    <row r="63" spans="1:12">
      <c r="A63" s="81"/>
      <c r="B63" s="99"/>
      <c r="C63" s="118" t="s">
        <v>346</v>
      </c>
      <c r="D63" s="81"/>
      <c r="E63" s="81"/>
      <c r="F63" s="81"/>
      <c r="G63" s="81"/>
      <c r="H63" s="81"/>
      <c r="I63" s="81"/>
      <c r="J63" s="81"/>
      <c r="K63" s="81"/>
      <c r="L63" s="81"/>
    </row>
    <row r="64" spans="1:12">
      <c r="A64" s="81"/>
      <c r="B64" s="99"/>
      <c r="C64" s="99" t="s">
        <v>742</v>
      </c>
      <c r="D64" s="81"/>
      <c r="E64" s="81"/>
      <c r="F64" s="81"/>
      <c r="G64" s="81"/>
      <c r="H64" s="81"/>
      <c r="I64" s="81"/>
      <c r="J64" s="81"/>
      <c r="K64" s="81"/>
      <c r="L64" s="81"/>
    </row>
    <row r="65" spans="1:12">
      <c r="A65" s="81"/>
      <c r="B65" s="99"/>
      <c r="C65" s="120" t="s">
        <v>741</v>
      </c>
      <c r="D65" s="81"/>
      <c r="E65" s="81"/>
      <c r="F65" s="81"/>
      <c r="G65" s="81"/>
      <c r="H65" s="81"/>
      <c r="I65" s="81"/>
      <c r="J65" s="81"/>
      <c r="K65" s="81"/>
      <c r="L65" s="81"/>
    </row>
    <row r="66" spans="1:12">
      <c r="A66" s="81"/>
      <c r="B66" s="99"/>
      <c r="C66" s="81"/>
      <c r="D66" s="81"/>
      <c r="E66" s="81"/>
      <c r="F66" s="81"/>
      <c r="G66" s="81"/>
      <c r="H66" s="81"/>
      <c r="I66" s="81"/>
      <c r="J66" s="81"/>
      <c r="K66" s="81"/>
      <c r="L66" s="81"/>
    </row>
    <row r="67" spans="1:12">
      <c r="A67" s="81"/>
      <c r="B67" s="118"/>
      <c r="C67" s="120" t="s">
        <v>460</v>
      </c>
      <c r="D67" s="81"/>
      <c r="E67" s="81"/>
      <c r="F67" s="81"/>
      <c r="G67" s="81"/>
      <c r="H67" s="81"/>
      <c r="I67" s="81"/>
      <c r="J67" s="81"/>
      <c r="K67" s="81"/>
      <c r="L67" s="81"/>
    </row>
    <row r="68" spans="1:12" ht="13.5">
      <c r="A68" s="81"/>
      <c r="B68" s="118"/>
      <c r="C68" s="332" t="s">
        <v>464</v>
      </c>
      <c r="D68" s="81"/>
      <c r="E68" s="81"/>
      <c r="F68" s="81"/>
      <c r="G68" s="81"/>
      <c r="H68" s="81"/>
      <c r="I68" s="81"/>
      <c r="J68" s="81"/>
      <c r="K68" s="81"/>
      <c r="L68" s="81"/>
    </row>
    <row r="69" spans="1:12" ht="13.5">
      <c r="A69" s="81"/>
      <c r="B69" s="118"/>
      <c r="C69" s="332" t="s">
        <v>461</v>
      </c>
      <c r="D69" s="81"/>
      <c r="E69" s="81"/>
      <c r="F69" s="81"/>
      <c r="G69" s="81"/>
      <c r="H69" s="81"/>
      <c r="I69" s="81"/>
      <c r="J69" s="81"/>
      <c r="K69" s="81"/>
      <c r="L69" s="81"/>
    </row>
    <row r="70" spans="1:12" ht="13.5">
      <c r="A70" s="81"/>
      <c r="B70" s="118"/>
      <c r="C70" s="121"/>
      <c r="D70" s="81"/>
      <c r="E70" s="81"/>
      <c r="F70" s="81"/>
      <c r="G70" s="81"/>
      <c r="H70" s="81"/>
      <c r="I70" s="81"/>
      <c r="J70" s="81"/>
      <c r="K70" s="81"/>
      <c r="L70" s="81"/>
    </row>
    <row r="71" spans="1:12" ht="13.5">
      <c r="A71" s="81"/>
      <c r="B71" s="118"/>
      <c r="C71" s="121"/>
      <c r="D71" s="121" t="s">
        <v>651</v>
      </c>
      <c r="E71" s="81"/>
      <c r="F71" s="81"/>
      <c r="G71" s="81"/>
      <c r="H71" s="81"/>
      <c r="I71" s="81"/>
      <c r="J71" s="81"/>
      <c r="K71" s="81"/>
      <c r="L71" s="81"/>
    </row>
    <row r="72" spans="1:12" ht="13.5">
      <c r="A72" s="81"/>
      <c r="B72" s="118"/>
      <c r="C72" s="121"/>
      <c r="D72" s="121"/>
      <c r="E72" s="81"/>
      <c r="F72" s="81"/>
      <c r="G72" s="81"/>
      <c r="H72" s="81"/>
      <c r="I72" s="81"/>
      <c r="J72" s="81"/>
      <c r="K72" s="81"/>
      <c r="L72" s="81"/>
    </row>
    <row r="73" spans="1:12" ht="13.5">
      <c r="A73" s="81"/>
      <c r="B73" s="118"/>
      <c r="C73" s="121"/>
      <c r="D73" s="121" t="s">
        <v>652</v>
      </c>
      <c r="E73" s="81"/>
      <c r="F73" s="81"/>
      <c r="G73" s="81"/>
      <c r="H73" s="81"/>
      <c r="I73" s="81"/>
      <c r="J73" s="81"/>
      <c r="K73" s="81"/>
      <c r="L73" s="81"/>
    </row>
    <row r="74" spans="1:12" ht="13.5">
      <c r="A74" s="81"/>
      <c r="B74" s="118"/>
      <c r="C74" s="121"/>
      <c r="D74" s="121" t="s">
        <v>653</v>
      </c>
      <c r="E74" s="81"/>
      <c r="F74" s="81"/>
      <c r="G74" s="81"/>
      <c r="H74" s="81"/>
      <c r="I74" s="81"/>
      <c r="J74" s="81"/>
      <c r="K74" s="81"/>
      <c r="L74" s="81"/>
    </row>
    <row r="75" spans="1:12" ht="13.5">
      <c r="A75" s="81"/>
      <c r="B75" s="118"/>
      <c r="C75" s="121"/>
      <c r="D75" s="121" t="s">
        <v>654</v>
      </c>
      <c r="E75" s="81"/>
      <c r="F75" s="81"/>
      <c r="G75" s="81"/>
      <c r="H75" s="81"/>
      <c r="I75" s="81"/>
      <c r="J75" s="81"/>
      <c r="K75" s="81"/>
      <c r="L75" s="81"/>
    </row>
    <row r="76" spans="1:12" ht="13.5">
      <c r="A76" s="81"/>
      <c r="B76" s="118"/>
      <c r="C76" s="121"/>
      <c r="D76" s="121" t="s">
        <v>388</v>
      </c>
      <c r="E76" s="81"/>
      <c r="F76" s="81"/>
      <c r="G76" s="81"/>
      <c r="H76" s="81"/>
      <c r="I76" s="81"/>
      <c r="J76" s="81"/>
      <c r="K76" s="81"/>
      <c r="L76" s="81"/>
    </row>
    <row r="77" spans="1:12" ht="13.5">
      <c r="A77" s="81"/>
      <c r="B77" s="118"/>
      <c r="C77" s="121"/>
      <c r="D77" s="121" t="s">
        <v>657</v>
      </c>
      <c r="E77" s="81"/>
      <c r="F77" s="81"/>
      <c r="G77" s="81"/>
      <c r="H77" s="81"/>
      <c r="I77" s="81"/>
      <c r="J77" s="81"/>
      <c r="K77" s="81"/>
      <c r="L77" s="81"/>
    </row>
    <row r="78" spans="1:12" ht="13.5">
      <c r="A78" s="81"/>
      <c r="B78" s="118"/>
      <c r="C78" s="121"/>
      <c r="D78" s="121" t="s">
        <v>655</v>
      </c>
      <c r="E78" s="81"/>
      <c r="F78" s="81"/>
      <c r="G78" s="81"/>
      <c r="H78" s="81"/>
      <c r="I78" s="81"/>
      <c r="J78" s="81"/>
      <c r="K78" s="81"/>
      <c r="L78" s="81"/>
    </row>
    <row r="79" spans="1:12" ht="13.5">
      <c r="A79" s="81"/>
      <c r="B79" s="118"/>
      <c r="C79" s="121"/>
      <c r="D79" s="121"/>
      <c r="E79" s="81"/>
      <c r="F79" s="81"/>
      <c r="G79" s="81"/>
      <c r="H79" s="81"/>
      <c r="I79" s="81"/>
      <c r="J79" s="81"/>
      <c r="K79" s="81"/>
      <c r="L79" s="81"/>
    </row>
    <row r="80" spans="1:12" ht="13.5">
      <c r="A80" s="81"/>
      <c r="B80" s="118"/>
      <c r="C80" s="121"/>
      <c r="D80" s="121" t="s">
        <v>656</v>
      </c>
      <c r="E80" s="81"/>
      <c r="F80" s="81"/>
      <c r="G80" s="81"/>
      <c r="H80" s="81"/>
      <c r="I80" s="81"/>
      <c r="J80" s="81"/>
      <c r="K80" s="81"/>
      <c r="L80" s="81"/>
    </row>
    <row r="81" spans="1:12" ht="13.5">
      <c r="A81" s="81"/>
      <c r="B81" s="118"/>
      <c r="C81" s="121"/>
      <c r="D81" s="81"/>
      <c r="E81" s="81"/>
      <c r="F81" s="81"/>
      <c r="G81" s="81"/>
      <c r="H81" s="81"/>
      <c r="I81" s="81"/>
      <c r="J81" s="81"/>
      <c r="K81" s="81"/>
      <c r="L81" s="81"/>
    </row>
    <row r="82" spans="1:12">
      <c r="A82" s="81"/>
      <c r="B82" s="118"/>
      <c r="C82" s="81"/>
      <c r="D82" s="81"/>
      <c r="E82" s="81"/>
      <c r="F82" s="81"/>
      <c r="G82" s="81"/>
      <c r="H82" s="81"/>
      <c r="I82" s="81"/>
      <c r="J82" s="81"/>
      <c r="K82" s="81"/>
      <c r="L82" s="81"/>
    </row>
    <row r="83" spans="1:12">
      <c r="A83" s="81"/>
      <c r="B83" s="118"/>
      <c r="C83" s="120" t="s">
        <v>462</v>
      </c>
      <c r="D83" s="81"/>
      <c r="E83" s="81"/>
      <c r="F83" s="81"/>
      <c r="G83" s="81"/>
      <c r="H83" s="81"/>
      <c r="I83" s="81"/>
      <c r="J83" s="81"/>
      <c r="K83" s="81"/>
      <c r="L83" s="81"/>
    </row>
    <row r="84" spans="1:12" ht="13.5">
      <c r="A84" s="81"/>
      <c r="B84" s="118"/>
      <c r="C84" s="332" t="s">
        <v>464</v>
      </c>
      <c r="D84" s="81"/>
      <c r="E84" s="81"/>
      <c r="F84" s="81"/>
      <c r="G84" s="81"/>
      <c r="H84" s="81"/>
      <c r="I84" s="81"/>
      <c r="J84" s="81"/>
      <c r="K84" s="81"/>
      <c r="L84" s="81"/>
    </row>
    <row r="85" spans="1:12" ht="13.5">
      <c r="A85" s="81"/>
      <c r="B85" s="118"/>
      <c r="C85" s="332" t="s">
        <v>463</v>
      </c>
      <c r="D85" s="81"/>
      <c r="E85" s="81"/>
      <c r="F85" s="81"/>
      <c r="G85" s="81"/>
      <c r="H85" s="81"/>
      <c r="I85" s="81"/>
      <c r="J85" s="81"/>
      <c r="K85" s="81"/>
      <c r="L85" s="81"/>
    </row>
    <row r="86" spans="1:12" ht="13.5">
      <c r="A86" s="81"/>
      <c r="B86" s="118"/>
      <c r="C86" s="121"/>
      <c r="D86" s="81"/>
      <c r="E86" s="81"/>
      <c r="F86" s="81"/>
      <c r="G86" s="81"/>
      <c r="H86" s="81"/>
      <c r="I86" s="81"/>
      <c r="J86" s="81"/>
      <c r="K86" s="81"/>
      <c r="L86" s="81"/>
    </row>
    <row r="87" spans="1:12" ht="13.5">
      <c r="A87" s="81"/>
      <c r="B87" s="118"/>
      <c r="C87" s="121"/>
      <c r="D87" s="121" t="s">
        <v>658</v>
      </c>
      <c r="E87" s="121"/>
      <c r="F87" s="81"/>
      <c r="G87" s="81"/>
      <c r="H87" s="81"/>
      <c r="I87" s="81"/>
      <c r="J87" s="81"/>
      <c r="K87" s="81"/>
      <c r="L87" s="81"/>
    </row>
    <row r="88" spans="1:12" ht="13.5">
      <c r="A88" s="81"/>
      <c r="B88" s="118"/>
      <c r="C88" s="121"/>
      <c r="D88" s="121"/>
      <c r="E88" s="121"/>
      <c r="F88" s="81"/>
      <c r="G88" s="81"/>
      <c r="H88" s="81"/>
      <c r="I88" s="81"/>
      <c r="J88" s="81"/>
      <c r="K88" s="81"/>
      <c r="L88" s="81"/>
    </row>
    <row r="89" spans="1:12" ht="13.5">
      <c r="A89" s="81"/>
      <c r="B89" s="118"/>
      <c r="C89" s="121"/>
      <c r="D89" s="121" t="s">
        <v>659</v>
      </c>
      <c r="E89" s="121"/>
      <c r="F89" s="81"/>
      <c r="G89" s="81"/>
      <c r="H89" s="81"/>
      <c r="I89" s="81"/>
      <c r="J89" s="81"/>
      <c r="K89" s="81"/>
      <c r="L89" s="81"/>
    </row>
    <row r="90" spans="1:12" ht="13.5">
      <c r="A90" s="81"/>
      <c r="B90" s="118"/>
      <c r="C90" s="121"/>
      <c r="D90" s="121" t="s">
        <v>653</v>
      </c>
      <c r="E90" s="121"/>
      <c r="F90" s="81"/>
      <c r="G90" s="81"/>
      <c r="H90" s="81"/>
      <c r="I90" s="81"/>
      <c r="J90" s="81"/>
      <c r="K90" s="81"/>
      <c r="L90" s="81"/>
    </row>
    <row r="91" spans="1:12" ht="13.5">
      <c r="A91" s="81"/>
      <c r="B91" s="118"/>
      <c r="C91" s="121"/>
      <c r="D91" s="121" t="s">
        <v>660</v>
      </c>
      <c r="E91" s="121"/>
      <c r="F91" s="81"/>
      <c r="G91" s="81"/>
      <c r="H91" s="81"/>
      <c r="I91" s="81"/>
      <c r="J91" s="81"/>
      <c r="K91" s="81"/>
      <c r="L91" s="81"/>
    </row>
    <row r="92" spans="1:12" ht="13.5">
      <c r="A92" s="81"/>
      <c r="B92" s="118"/>
      <c r="C92" s="121"/>
      <c r="D92" s="121" t="s">
        <v>388</v>
      </c>
      <c r="E92" s="121"/>
      <c r="F92" s="81"/>
      <c r="G92" s="81"/>
      <c r="H92" s="81"/>
      <c r="I92" s="81"/>
      <c r="J92" s="81"/>
      <c r="K92" s="81"/>
      <c r="L92" s="81"/>
    </row>
    <row r="93" spans="1:12" ht="13.5">
      <c r="A93" s="81"/>
      <c r="B93" s="118"/>
      <c r="C93" s="121"/>
      <c r="D93" s="121" t="s">
        <v>389</v>
      </c>
      <c r="E93" s="121"/>
      <c r="F93" s="81"/>
      <c r="G93" s="81"/>
      <c r="H93" s="81"/>
      <c r="I93" s="81"/>
      <c r="J93" s="81"/>
      <c r="K93" s="81"/>
      <c r="L93" s="81"/>
    </row>
    <row r="94" spans="1:12" ht="13.5">
      <c r="A94" s="81"/>
      <c r="B94" s="118"/>
      <c r="C94" s="121"/>
      <c r="D94" s="121" t="s">
        <v>655</v>
      </c>
      <c r="E94" s="121"/>
      <c r="F94" s="81"/>
      <c r="G94" s="81"/>
      <c r="H94" s="81"/>
      <c r="I94" s="81"/>
      <c r="J94" s="81"/>
      <c r="K94" s="81"/>
      <c r="L94" s="81"/>
    </row>
    <row r="95" spans="1:12" ht="13.5">
      <c r="A95" s="81"/>
      <c r="B95" s="118"/>
      <c r="C95" s="121"/>
      <c r="D95" s="121"/>
      <c r="E95" s="121"/>
      <c r="F95" s="81"/>
      <c r="G95" s="81"/>
      <c r="H95" s="81"/>
      <c r="I95" s="81"/>
      <c r="J95" s="81"/>
      <c r="K95" s="81"/>
      <c r="L95" s="81"/>
    </row>
    <row r="96" spans="1:12" ht="13.5">
      <c r="A96" s="81"/>
      <c r="B96" s="118"/>
      <c r="C96" s="121"/>
      <c r="D96" s="121" t="s">
        <v>656</v>
      </c>
      <c r="E96" s="121"/>
      <c r="F96" s="81"/>
      <c r="G96" s="81"/>
      <c r="H96" s="81"/>
      <c r="I96" s="81"/>
      <c r="J96" s="81"/>
      <c r="K96" s="81"/>
      <c r="L96" s="81"/>
    </row>
    <row r="97" spans="1:12" ht="13.5">
      <c r="A97" s="81"/>
      <c r="B97" s="118"/>
      <c r="C97" s="121"/>
      <c r="D97" s="81"/>
      <c r="E97" s="81"/>
      <c r="F97" s="81"/>
      <c r="G97" s="81"/>
      <c r="H97" s="81"/>
      <c r="I97" s="81"/>
      <c r="J97" s="81"/>
      <c r="K97" s="81"/>
      <c r="L97" s="81"/>
    </row>
    <row r="98" spans="1:12">
      <c r="A98" s="81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</row>
    <row r="99" spans="1:12">
      <c r="A99" s="81"/>
      <c r="B99" s="99" t="s">
        <v>647</v>
      </c>
      <c r="C99" s="81"/>
      <c r="D99" s="81"/>
      <c r="E99" s="81"/>
      <c r="F99" s="81"/>
      <c r="G99" s="81"/>
      <c r="H99" s="81"/>
      <c r="I99" s="81"/>
      <c r="J99" s="81"/>
      <c r="K99" s="81"/>
      <c r="L99" s="81"/>
    </row>
    <row r="100" spans="1:12">
      <c r="A100" s="81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</row>
    <row r="101" spans="1:12">
      <c r="A101" s="81"/>
      <c r="B101" s="81"/>
      <c r="C101" s="408" t="s">
        <v>555</v>
      </c>
      <c r="D101" s="408"/>
      <c r="E101" s="81"/>
      <c r="F101" s="408" t="s">
        <v>557</v>
      </c>
      <c r="G101" s="408"/>
      <c r="H101" s="81"/>
      <c r="I101" s="81"/>
      <c r="J101" s="81"/>
      <c r="K101" s="81"/>
      <c r="L101" s="81"/>
    </row>
    <row r="102" spans="1:12">
      <c r="A102" s="81"/>
      <c r="B102" s="81"/>
      <c r="C102" s="199" t="s">
        <v>459</v>
      </c>
      <c r="D102" s="199" t="s">
        <v>556</v>
      </c>
      <c r="E102" s="81"/>
      <c r="F102" s="199" t="s">
        <v>459</v>
      </c>
      <c r="G102" s="199" t="s">
        <v>556</v>
      </c>
      <c r="H102" s="81"/>
      <c r="I102" s="81"/>
      <c r="J102" s="81"/>
      <c r="K102" s="81"/>
      <c r="L102" s="81"/>
    </row>
    <row r="103" spans="1:12">
      <c r="A103" s="81"/>
      <c r="B103" s="81"/>
      <c r="C103" s="196">
        <v>0.1</v>
      </c>
      <c r="D103" s="196">
        <v>1570</v>
      </c>
      <c r="E103" s="81"/>
      <c r="F103" s="196">
        <v>0.1</v>
      </c>
      <c r="G103" s="196">
        <v>2600</v>
      </c>
      <c r="H103" s="81"/>
      <c r="I103" s="81"/>
      <c r="J103" s="81"/>
      <c r="K103" s="81"/>
      <c r="L103" s="81"/>
    </row>
    <row r="104" spans="1:12">
      <c r="A104" s="81"/>
      <c r="B104" s="81"/>
      <c r="C104" s="196">
        <v>0.3</v>
      </c>
      <c r="D104" s="196">
        <v>175</v>
      </c>
      <c r="E104" s="81"/>
      <c r="F104" s="196">
        <v>0.3</v>
      </c>
      <c r="G104" s="196">
        <v>289</v>
      </c>
      <c r="H104" s="81"/>
      <c r="I104" s="81"/>
      <c r="J104" s="81"/>
      <c r="K104" s="81"/>
      <c r="L104" s="81"/>
    </row>
    <row r="105" spans="1:12">
      <c r="A105" s="81"/>
      <c r="B105" s="81"/>
      <c r="C105" s="196">
        <v>0.5</v>
      </c>
      <c r="D105" s="196">
        <v>63</v>
      </c>
      <c r="E105" s="81"/>
      <c r="F105" s="196">
        <v>0.5</v>
      </c>
      <c r="G105" s="196">
        <v>104</v>
      </c>
      <c r="H105" s="81"/>
      <c r="I105" s="81"/>
      <c r="J105" s="81"/>
      <c r="K105" s="81"/>
      <c r="L105" s="81"/>
    </row>
    <row r="106" spans="1:12">
      <c r="A106" s="81"/>
      <c r="B106" s="81"/>
      <c r="C106" s="196">
        <v>0.7</v>
      </c>
      <c r="D106" s="196">
        <v>32</v>
      </c>
      <c r="E106" s="81"/>
      <c r="F106" s="196">
        <v>0.7</v>
      </c>
      <c r="G106" s="196">
        <v>53</v>
      </c>
      <c r="H106" s="81"/>
      <c r="I106" s="81"/>
      <c r="J106" s="81"/>
      <c r="K106" s="81"/>
      <c r="L106" s="81"/>
    </row>
    <row r="107" spans="1:12">
      <c r="A107" s="81"/>
      <c r="B107" s="81"/>
      <c r="C107" s="196">
        <v>0.9</v>
      </c>
      <c r="D107" s="196">
        <v>20</v>
      </c>
      <c r="E107" s="81"/>
      <c r="F107" s="196">
        <v>0.9</v>
      </c>
      <c r="G107" s="196">
        <v>32</v>
      </c>
      <c r="H107" s="81"/>
      <c r="I107" s="81"/>
      <c r="J107" s="81"/>
      <c r="K107" s="81"/>
      <c r="L107" s="81"/>
    </row>
    <row r="108" spans="1:12">
      <c r="A108" s="81"/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</row>
    <row r="109" spans="1:12">
      <c r="A109" s="81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</row>
    <row r="110" spans="1:12" ht="15">
      <c r="A110" s="195" t="s">
        <v>848</v>
      </c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</row>
    <row r="111" spans="1:12">
      <c r="A111" s="81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</row>
    <row r="112" spans="1:12" ht="14.25">
      <c r="A112" s="81"/>
      <c r="B112" s="376" t="s">
        <v>847</v>
      </c>
      <c r="C112" s="81"/>
      <c r="D112" s="81"/>
      <c r="E112" s="81"/>
      <c r="F112" s="81"/>
      <c r="G112" s="81"/>
      <c r="H112" s="81"/>
      <c r="I112" s="81"/>
      <c r="J112" s="81"/>
      <c r="K112" s="81"/>
      <c r="L112" s="81"/>
    </row>
    <row r="113" spans="1:12">
      <c r="A113" s="81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</row>
    <row r="114" spans="1:12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</row>
    <row r="115" spans="1:12">
      <c r="A115" s="81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</row>
    <row r="116" spans="1:12">
      <c r="A116" s="333" t="s">
        <v>575</v>
      </c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</row>
    <row r="135" spans="1:1">
      <c r="A135" s="330" t="s">
        <v>648</v>
      </c>
    </row>
  </sheetData>
  <sheetProtection sheet="1" objects="1" scenarios="1"/>
  <mergeCells count="6">
    <mergeCell ref="C1:H1"/>
    <mergeCell ref="C2:H2"/>
    <mergeCell ref="C101:D101"/>
    <mergeCell ref="F101:G101"/>
    <mergeCell ref="E9:F9"/>
    <mergeCell ref="E10:F10"/>
  </mergeCells>
  <phoneticPr fontId="0" type="noConversion"/>
  <hyperlinks>
    <hyperlink ref="B112" r:id="rId1" location=" " xr:uid="{880C56A3-B312-4C62-B1E1-67FCA3033EBB}"/>
  </hyperlinks>
  <pageMargins left="0.78740157499999996" right="0.78740157499999996" top="0.984251969" bottom="0.984251969" header="0.4921259845" footer="0.4921259845"/>
  <pageSetup paperSize="9" orientation="portrait" horizontalDpi="300" verticalDpi="300" r:id="rId2"/>
  <headerFooter alignWithMargins="0"/>
  <drawing r:id="rId3"/>
  <legacy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51"/>
  <sheetViews>
    <sheetView workbookViewId="0">
      <selection activeCell="A3" sqref="A3"/>
    </sheetView>
  </sheetViews>
  <sheetFormatPr baseColWidth="10" defaultColWidth="11.5703125" defaultRowHeight="12.75"/>
  <cols>
    <col min="1" max="1" width="9.140625" style="103" customWidth="1"/>
    <col min="2" max="2" width="13.140625" style="103" customWidth="1"/>
    <col min="3" max="4" width="13.42578125" style="103" customWidth="1"/>
    <col min="5" max="5" width="11.5703125" style="103"/>
    <col min="6" max="6" width="12.5703125" style="103" customWidth="1"/>
    <col min="7" max="8" width="13.42578125" style="103" customWidth="1"/>
    <col min="9" max="16384" width="11.5703125" style="103"/>
  </cols>
  <sheetData>
    <row r="1" spans="1:8" ht="15.75">
      <c r="C1" s="402" t="s">
        <v>372</v>
      </c>
      <c r="D1" s="402"/>
      <c r="E1" s="402"/>
      <c r="F1" s="402"/>
      <c r="G1" s="402"/>
      <c r="H1" s="402"/>
    </row>
    <row r="2" spans="1:8" ht="15.75">
      <c r="C2" s="402" t="s">
        <v>373</v>
      </c>
      <c r="D2" s="402"/>
      <c r="E2" s="402"/>
      <c r="F2" s="402"/>
      <c r="G2" s="402"/>
      <c r="H2" s="402"/>
    </row>
    <row r="4" spans="1:8">
      <c r="A4" s="131" t="s">
        <v>644</v>
      </c>
    </row>
    <row r="5" spans="1:8">
      <c r="B5" s="138" t="s">
        <v>374</v>
      </c>
      <c r="C5" s="131"/>
    </row>
    <row r="6" spans="1:8" ht="15.75">
      <c r="B6" s="145" t="s">
        <v>409</v>
      </c>
    </row>
    <row r="7" spans="1:8" ht="15">
      <c r="B7" s="146" t="s">
        <v>410</v>
      </c>
    </row>
    <row r="8" spans="1:8" ht="13.5">
      <c r="B8" s="131" t="s">
        <v>379</v>
      </c>
    </row>
    <row r="9" spans="1:8" ht="13.5">
      <c r="B9" s="131" t="s">
        <v>380</v>
      </c>
    </row>
    <row r="10" spans="1:8">
      <c r="B10" s="131"/>
    </row>
    <row r="11" spans="1:8">
      <c r="B11" s="138" t="s">
        <v>323</v>
      </c>
    </row>
    <row r="12" spans="1:8">
      <c r="B12" s="147" t="s">
        <v>375</v>
      </c>
      <c r="C12" s="143" t="s">
        <v>393</v>
      </c>
    </row>
    <row r="13" spans="1:8">
      <c r="B13" s="129"/>
      <c r="C13" s="131" t="s">
        <v>467</v>
      </c>
    </row>
    <row r="14" spans="1:8">
      <c r="B14" s="129"/>
      <c r="C14" s="131" t="s">
        <v>378</v>
      </c>
    </row>
    <row r="15" spans="1:8">
      <c r="B15" s="147" t="s">
        <v>376</v>
      </c>
      <c r="C15" s="143" t="s">
        <v>394</v>
      </c>
    </row>
    <row r="16" spans="1:8">
      <c r="B16" s="147" t="s">
        <v>377</v>
      </c>
      <c r="C16" s="143" t="s">
        <v>395</v>
      </c>
    </row>
    <row r="17" spans="1:10">
      <c r="B17" s="147" t="s">
        <v>325</v>
      </c>
      <c r="C17" s="143" t="s">
        <v>748</v>
      </c>
    </row>
    <row r="18" spans="1:10">
      <c r="B18" s="147" t="s">
        <v>326</v>
      </c>
      <c r="C18" s="143" t="s">
        <v>396</v>
      </c>
    </row>
    <row r="19" spans="1:10">
      <c r="B19" s="131" t="s">
        <v>747</v>
      </c>
    </row>
    <row r="21" spans="1:10">
      <c r="A21" s="108" t="s">
        <v>797</v>
      </c>
    </row>
    <row r="23" spans="1:10">
      <c r="B23" s="131" t="s">
        <v>468</v>
      </c>
    </row>
    <row r="24" spans="1:10" ht="13.5">
      <c r="B24" s="148" t="s">
        <v>469</v>
      </c>
      <c r="E24" s="131" t="s">
        <v>798</v>
      </c>
    </row>
    <row r="25" spans="1:10" ht="13.5">
      <c r="B25" s="131" t="s">
        <v>470</v>
      </c>
    </row>
    <row r="27" spans="1:10">
      <c r="B27" s="131" t="s">
        <v>471</v>
      </c>
    </row>
    <row r="28" spans="1:10">
      <c r="B28" s="138" t="s">
        <v>348</v>
      </c>
    </row>
    <row r="29" spans="1:10" ht="13.5">
      <c r="B29" s="131"/>
      <c r="C29" s="77" t="s">
        <v>382</v>
      </c>
      <c r="D29" s="78"/>
      <c r="E29" s="78"/>
      <c r="F29" s="78"/>
      <c r="G29" s="78"/>
      <c r="H29" s="78"/>
      <c r="I29" s="78"/>
      <c r="J29" s="288"/>
    </row>
    <row r="30" spans="1:10" ht="13.5">
      <c r="B30" s="131"/>
      <c r="C30" s="80" t="s">
        <v>472</v>
      </c>
      <c r="D30" s="81"/>
      <c r="E30" s="81"/>
      <c r="F30" s="81"/>
      <c r="G30" s="81"/>
      <c r="H30" s="81"/>
      <c r="I30" s="81"/>
      <c r="J30" s="289"/>
    </row>
    <row r="31" spans="1:10" ht="13.5">
      <c r="B31" s="131"/>
      <c r="C31" s="80" t="s">
        <v>473</v>
      </c>
      <c r="D31" s="81"/>
      <c r="E31" s="81"/>
      <c r="F31" s="81"/>
      <c r="G31" s="81"/>
      <c r="H31" s="81"/>
      <c r="I31" s="81"/>
      <c r="J31" s="289"/>
    </row>
    <row r="32" spans="1:10" ht="13.5">
      <c r="B32" s="131"/>
      <c r="C32" s="84" t="s">
        <v>474</v>
      </c>
      <c r="D32" s="81"/>
      <c r="E32" s="81"/>
      <c r="F32" s="81"/>
      <c r="G32" s="81"/>
      <c r="H32" s="81"/>
      <c r="I32" s="81"/>
      <c r="J32" s="289"/>
    </row>
    <row r="33" spans="2:10" ht="13.5">
      <c r="B33" s="131"/>
      <c r="C33" s="84" t="s">
        <v>475</v>
      </c>
      <c r="D33" s="81"/>
      <c r="E33" s="81"/>
      <c r="F33" s="81"/>
      <c r="G33" s="81"/>
      <c r="H33" s="81"/>
      <c r="I33" s="81"/>
      <c r="J33" s="289"/>
    </row>
    <row r="34" spans="2:10" ht="13.5">
      <c r="C34" s="84" t="s">
        <v>476</v>
      </c>
      <c r="D34" s="81"/>
      <c r="E34" s="81"/>
      <c r="F34" s="81"/>
      <c r="G34" s="81"/>
      <c r="H34" s="81"/>
      <c r="I34" s="81"/>
      <c r="J34" s="289"/>
    </row>
    <row r="35" spans="2:10" ht="13.5">
      <c r="C35" s="83"/>
      <c r="D35" s="81"/>
      <c r="E35" s="81"/>
      <c r="F35" s="81"/>
      <c r="G35" s="81"/>
      <c r="H35" s="81"/>
      <c r="I35" s="81"/>
      <c r="J35" s="289"/>
    </row>
    <row r="36" spans="2:10" ht="13.5">
      <c r="C36" s="80" t="s">
        <v>477</v>
      </c>
      <c r="D36" s="81"/>
      <c r="E36" s="81"/>
      <c r="F36" s="81"/>
      <c r="G36" s="81"/>
      <c r="H36" s="81"/>
      <c r="I36" s="81"/>
      <c r="J36" s="289"/>
    </row>
    <row r="37" spans="2:10" ht="13.5">
      <c r="C37" s="84" t="s">
        <v>478</v>
      </c>
      <c r="D37" s="81"/>
      <c r="E37" s="375" t="s">
        <v>479</v>
      </c>
      <c r="F37" s="81"/>
      <c r="G37" s="81"/>
      <c r="H37" s="81"/>
      <c r="I37" s="81"/>
      <c r="J37" s="289"/>
    </row>
    <row r="38" spans="2:10" ht="13.5">
      <c r="C38" s="84"/>
      <c r="D38" s="81"/>
      <c r="E38" s="375"/>
      <c r="F38" s="81"/>
      <c r="G38" s="81"/>
      <c r="H38" s="81"/>
      <c r="I38" s="81"/>
      <c r="J38" s="289"/>
    </row>
    <row r="39" spans="2:10" ht="13.5">
      <c r="C39" s="80" t="s">
        <v>746</v>
      </c>
      <c r="D39" s="81"/>
      <c r="E39" s="375"/>
      <c r="F39" s="81"/>
      <c r="G39" s="81"/>
      <c r="H39" s="81"/>
      <c r="I39" s="81"/>
      <c r="J39" s="289"/>
    </row>
    <row r="40" spans="2:10" ht="13.5">
      <c r="C40" s="84" t="s">
        <v>384</v>
      </c>
      <c r="D40" s="81"/>
      <c r="E40" s="375"/>
      <c r="F40" s="81"/>
      <c r="G40" s="81"/>
      <c r="H40" s="81"/>
      <c r="I40" s="81"/>
      <c r="J40" s="289"/>
    </row>
    <row r="41" spans="2:10" ht="13.5">
      <c r="C41" s="84" t="s">
        <v>480</v>
      </c>
      <c r="D41" s="81"/>
      <c r="E41" s="375"/>
      <c r="F41" s="81"/>
      <c r="G41" s="81"/>
      <c r="H41" s="81"/>
      <c r="I41" s="81"/>
      <c r="J41" s="289"/>
    </row>
    <row r="42" spans="2:10" ht="13.5">
      <c r="C42" s="84" t="s">
        <v>481</v>
      </c>
      <c r="D42" s="81"/>
      <c r="E42" s="375"/>
      <c r="F42" s="81"/>
      <c r="G42" s="81"/>
      <c r="H42" s="81"/>
      <c r="I42" s="81"/>
      <c r="J42" s="289"/>
    </row>
    <row r="43" spans="2:10" ht="13.5">
      <c r="C43" s="84" t="s">
        <v>482</v>
      </c>
      <c r="D43" s="81"/>
      <c r="E43" s="375"/>
      <c r="F43" s="81"/>
      <c r="G43" s="81"/>
      <c r="H43" s="81"/>
      <c r="I43" s="81"/>
      <c r="J43" s="289"/>
    </row>
    <row r="44" spans="2:10" ht="13.5">
      <c r="C44" s="84" t="s">
        <v>388</v>
      </c>
      <c r="D44" s="81"/>
      <c r="E44" s="375"/>
      <c r="F44" s="81"/>
      <c r="G44" s="81"/>
      <c r="H44" s="81"/>
      <c r="I44" s="81"/>
      <c r="J44" s="289"/>
    </row>
    <row r="45" spans="2:10" ht="13.5">
      <c r="C45" s="84" t="s">
        <v>483</v>
      </c>
      <c r="D45" s="81"/>
      <c r="E45" s="81"/>
      <c r="F45" s="375" t="s">
        <v>484</v>
      </c>
      <c r="G45" s="81"/>
      <c r="H45" s="81"/>
      <c r="I45" s="81"/>
      <c r="J45" s="289"/>
    </row>
    <row r="46" spans="2:10" ht="13.5">
      <c r="C46" s="84"/>
      <c r="D46" s="81"/>
      <c r="E46" s="81"/>
      <c r="F46" s="81"/>
      <c r="G46" s="81"/>
      <c r="H46" s="81"/>
      <c r="I46" s="81"/>
      <c r="J46" s="289"/>
    </row>
    <row r="47" spans="2:10" ht="13.5">
      <c r="C47" s="86" t="s">
        <v>390</v>
      </c>
      <c r="D47" s="88"/>
      <c r="E47" s="88"/>
      <c r="F47" s="88"/>
      <c r="G47" s="88"/>
      <c r="H47" s="88"/>
      <c r="I47" s="88"/>
      <c r="J47" s="291"/>
    </row>
    <row r="48" spans="2:10" ht="13.5">
      <c r="C48" s="149"/>
    </row>
    <row r="50" spans="1:12">
      <c r="A50" s="108" t="s">
        <v>485</v>
      </c>
      <c r="L50" s="173"/>
    </row>
    <row r="52" spans="1:12">
      <c r="B52" s="131" t="s">
        <v>399</v>
      </c>
    </row>
    <row r="53" spans="1:12">
      <c r="B53" s="131" t="s">
        <v>381</v>
      </c>
    </row>
    <row r="54" spans="1:12">
      <c r="B54" s="131"/>
      <c r="C54" s="131" t="s">
        <v>747</v>
      </c>
    </row>
    <row r="56" spans="1:12" ht="13.5">
      <c r="C56" s="77" t="s">
        <v>382</v>
      </c>
      <c r="D56" s="78"/>
      <c r="E56" s="78"/>
      <c r="F56" s="78"/>
      <c r="G56" s="78"/>
      <c r="H56" s="78"/>
      <c r="I56" s="79"/>
    </row>
    <row r="57" spans="1:12" ht="13.5">
      <c r="C57" s="80" t="s">
        <v>383</v>
      </c>
      <c r="D57" s="81"/>
      <c r="E57" s="81"/>
      <c r="F57" s="81"/>
      <c r="G57" s="81"/>
      <c r="H57" s="81"/>
      <c r="I57" s="82"/>
    </row>
    <row r="58" spans="1:12" ht="13.5">
      <c r="C58" s="83"/>
      <c r="D58" s="81"/>
      <c r="E58" s="81"/>
      <c r="F58" s="81"/>
      <c r="G58" s="81"/>
      <c r="H58" s="81"/>
      <c r="I58" s="82"/>
    </row>
    <row r="59" spans="1:12" ht="13.5">
      <c r="C59" s="84" t="s">
        <v>384</v>
      </c>
      <c r="D59" s="85"/>
      <c r="E59" s="85"/>
      <c r="F59" s="81"/>
      <c r="G59" s="81"/>
      <c r="H59" s="81"/>
      <c r="I59" s="82"/>
    </row>
    <row r="60" spans="1:12" ht="13.5">
      <c r="C60" s="84"/>
      <c r="D60" s="85"/>
      <c r="E60" s="85"/>
      <c r="F60" s="81"/>
      <c r="G60" s="81"/>
      <c r="H60" s="81"/>
      <c r="I60" s="82"/>
    </row>
    <row r="61" spans="1:12" ht="13.5">
      <c r="C61" s="84" t="s">
        <v>385</v>
      </c>
      <c r="D61" s="85"/>
      <c r="E61" s="85"/>
      <c r="F61" s="81"/>
      <c r="G61" s="81"/>
      <c r="H61" s="81"/>
      <c r="I61" s="82"/>
    </row>
    <row r="62" spans="1:12" ht="13.5">
      <c r="C62" s="84" t="s">
        <v>386</v>
      </c>
      <c r="D62" s="85"/>
      <c r="E62" s="85"/>
      <c r="F62" s="81"/>
      <c r="G62" s="81"/>
      <c r="H62" s="81"/>
      <c r="I62" s="82"/>
    </row>
    <row r="63" spans="1:12" ht="13.5">
      <c r="C63" s="84" t="s">
        <v>387</v>
      </c>
      <c r="D63" s="85"/>
      <c r="E63" s="85"/>
      <c r="F63" s="81"/>
      <c r="G63" s="81"/>
      <c r="H63" s="81"/>
      <c r="I63" s="82"/>
    </row>
    <row r="64" spans="1:12" ht="13.5">
      <c r="C64" s="84" t="s">
        <v>388</v>
      </c>
      <c r="D64" s="85"/>
      <c r="E64" s="85"/>
      <c r="F64" s="81"/>
      <c r="G64" s="81"/>
      <c r="H64" s="81"/>
      <c r="I64" s="82"/>
    </row>
    <row r="65" spans="3:9" ht="13.5">
      <c r="C65" s="84" t="s">
        <v>389</v>
      </c>
      <c r="D65" s="85"/>
      <c r="E65" s="85"/>
      <c r="F65" s="81"/>
      <c r="G65" s="81"/>
      <c r="H65" s="81"/>
      <c r="I65" s="82"/>
    </row>
    <row r="66" spans="3:9" ht="13.5">
      <c r="C66" s="84"/>
      <c r="D66" s="85"/>
      <c r="E66" s="85"/>
      <c r="F66" s="81"/>
      <c r="G66" s="81"/>
      <c r="H66" s="81"/>
      <c r="I66" s="82"/>
    </row>
    <row r="67" spans="3:9" ht="13.5">
      <c r="C67" s="86" t="s">
        <v>390</v>
      </c>
      <c r="D67" s="87"/>
      <c r="E67" s="87"/>
      <c r="F67" s="88"/>
      <c r="G67" s="88"/>
      <c r="H67" s="88"/>
      <c r="I67" s="89"/>
    </row>
    <row r="69" spans="3:9">
      <c r="C69" s="131" t="s">
        <v>391</v>
      </c>
    </row>
    <row r="70" spans="3:9">
      <c r="C70" s="131"/>
    </row>
    <row r="71" spans="3:9">
      <c r="C71" s="138" t="s">
        <v>420</v>
      </c>
    </row>
    <row r="72" spans="3:9">
      <c r="C72" s="138"/>
    </row>
    <row r="73" spans="3:9">
      <c r="C73" s="131"/>
      <c r="D73" s="200" t="s">
        <v>421</v>
      </c>
      <c r="E73" s="133"/>
      <c r="H73" s="200" t="s">
        <v>422</v>
      </c>
      <c r="I73" s="133"/>
    </row>
    <row r="74" spans="3:9" ht="13.5" thickBot="1">
      <c r="C74" s="150" t="s">
        <v>423</v>
      </c>
      <c r="D74" s="151" t="s">
        <v>375</v>
      </c>
      <c r="E74" s="151" t="s">
        <v>376</v>
      </c>
      <c r="F74" s="147"/>
      <c r="G74" s="150" t="s">
        <v>423</v>
      </c>
      <c r="H74" s="151" t="s">
        <v>375</v>
      </c>
      <c r="I74" s="151" t="s">
        <v>376</v>
      </c>
    </row>
    <row r="75" spans="3:9" ht="13.7" customHeight="1" thickTop="1">
      <c r="C75" s="414" t="s">
        <v>592</v>
      </c>
      <c r="D75" s="152">
        <v>0.1</v>
      </c>
      <c r="E75" s="152">
        <v>785</v>
      </c>
      <c r="F75" s="129"/>
      <c r="G75" s="284" t="s">
        <v>592</v>
      </c>
      <c r="H75" s="152">
        <v>0.1</v>
      </c>
      <c r="I75" s="152">
        <v>1300</v>
      </c>
    </row>
    <row r="76" spans="3:9">
      <c r="C76" s="412"/>
      <c r="D76" s="134">
        <v>0.3</v>
      </c>
      <c r="E76" s="134">
        <v>88</v>
      </c>
      <c r="F76" s="129"/>
      <c r="G76" s="214"/>
      <c r="H76" s="134">
        <v>0.3</v>
      </c>
      <c r="I76" s="134">
        <v>145</v>
      </c>
    </row>
    <row r="77" spans="3:9">
      <c r="C77" s="412"/>
      <c r="D77" s="134">
        <v>0.5</v>
      </c>
      <c r="E77" s="134">
        <v>32</v>
      </c>
      <c r="F77" s="129"/>
      <c r="G77" s="214"/>
      <c r="H77" s="134">
        <v>0.5</v>
      </c>
      <c r="I77" s="134">
        <v>52</v>
      </c>
    </row>
    <row r="78" spans="3:9" ht="13.5" thickBot="1">
      <c r="C78" s="413"/>
      <c r="D78" s="153">
        <v>0.8</v>
      </c>
      <c r="E78" s="153">
        <v>13</v>
      </c>
      <c r="F78" s="129"/>
      <c r="G78" s="215"/>
      <c r="H78" s="153">
        <v>0.8</v>
      </c>
      <c r="I78" s="153">
        <v>21</v>
      </c>
    </row>
    <row r="79" spans="3:9" ht="13.35" customHeight="1">
      <c r="C79" s="411" t="s">
        <v>593</v>
      </c>
      <c r="D79" s="152">
        <v>0.1</v>
      </c>
      <c r="E79" s="152">
        <v>964</v>
      </c>
      <c r="F79" s="129"/>
      <c r="G79" s="285" t="s">
        <v>593</v>
      </c>
      <c r="H79" s="152">
        <v>0.1</v>
      </c>
      <c r="I79" s="152">
        <v>1545</v>
      </c>
    </row>
    <row r="80" spans="3:9">
      <c r="C80" s="412"/>
      <c r="D80" s="134">
        <v>0.3</v>
      </c>
      <c r="E80" s="134">
        <v>107</v>
      </c>
      <c r="F80" s="129"/>
      <c r="G80" s="214"/>
      <c r="H80" s="134">
        <v>0.3</v>
      </c>
      <c r="I80" s="134">
        <v>172</v>
      </c>
    </row>
    <row r="81" spans="1:9">
      <c r="C81" s="412"/>
      <c r="D81" s="134">
        <v>0.5</v>
      </c>
      <c r="E81" s="134">
        <v>39</v>
      </c>
      <c r="F81" s="129"/>
      <c r="G81" s="214"/>
      <c r="H81" s="134">
        <v>0.5</v>
      </c>
      <c r="I81" s="134">
        <v>62</v>
      </c>
    </row>
    <row r="82" spans="1:9" ht="13.5" thickBot="1">
      <c r="C82" s="413"/>
      <c r="D82" s="153">
        <v>0.8</v>
      </c>
      <c r="E82" s="153">
        <v>15</v>
      </c>
      <c r="F82" s="129"/>
      <c r="G82" s="215"/>
      <c r="H82" s="153">
        <v>0.8</v>
      </c>
      <c r="I82" s="153">
        <v>25</v>
      </c>
    </row>
    <row r="83" spans="1:9" ht="13.35" customHeight="1">
      <c r="C83" s="411" t="s">
        <v>594</v>
      </c>
      <c r="D83" s="152">
        <v>0.1</v>
      </c>
      <c r="E83" s="152">
        <v>1091</v>
      </c>
      <c r="F83" s="129"/>
      <c r="G83" s="285" t="s">
        <v>594</v>
      </c>
      <c r="H83" s="152">
        <v>0.1</v>
      </c>
      <c r="I83" s="152">
        <v>1717</v>
      </c>
    </row>
    <row r="84" spans="1:9">
      <c r="C84" s="412"/>
      <c r="D84" s="134">
        <v>0.3</v>
      </c>
      <c r="E84" s="134">
        <v>122</v>
      </c>
      <c r="F84" s="129"/>
      <c r="G84" s="214"/>
      <c r="H84" s="134">
        <v>0.3</v>
      </c>
      <c r="I84" s="134">
        <v>191</v>
      </c>
    </row>
    <row r="85" spans="1:9">
      <c r="C85" s="412"/>
      <c r="D85" s="134">
        <v>0.5</v>
      </c>
      <c r="E85" s="134">
        <v>44</v>
      </c>
      <c r="F85" s="129"/>
      <c r="G85" s="214"/>
      <c r="H85" s="134">
        <v>0.5</v>
      </c>
      <c r="I85" s="134">
        <v>69</v>
      </c>
    </row>
    <row r="86" spans="1:9" ht="13.5" thickBot="1">
      <c r="C86" s="413"/>
      <c r="D86" s="153">
        <v>0.8</v>
      </c>
      <c r="E86" s="153">
        <v>17</v>
      </c>
      <c r="F86" s="129"/>
      <c r="G86" s="215"/>
      <c r="H86" s="153">
        <v>0.8</v>
      </c>
      <c r="I86" s="153">
        <v>27</v>
      </c>
    </row>
    <row r="87" spans="1:9" ht="13.35" customHeight="1">
      <c r="C87" s="411" t="s">
        <v>595</v>
      </c>
      <c r="D87" s="152">
        <v>0.1</v>
      </c>
      <c r="E87" s="152">
        <v>1363</v>
      </c>
      <c r="F87" s="129"/>
      <c r="G87" s="285" t="s">
        <v>595</v>
      </c>
      <c r="H87" s="152">
        <v>0.1</v>
      </c>
      <c r="I87" s="152">
        <v>2086</v>
      </c>
    </row>
    <row r="88" spans="1:9">
      <c r="C88" s="412"/>
      <c r="D88" s="134">
        <v>0.3</v>
      </c>
      <c r="E88" s="134">
        <v>152</v>
      </c>
      <c r="F88" s="129"/>
      <c r="G88" s="214"/>
      <c r="H88" s="134">
        <v>0.3</v>
      </c>
      <c r="I88" s="134">
        <v>232</v>
      </c>
    </row>
    <row r="89" spans="1:9">
      <c r="C89" s="412"/>
      <c r="D89" s="134">
        <v>0.5</v>
      </c>
      <c r="E89" s="134">
        <v>55</v>
      </c>
      <c r="F89" s="129"/>
      <c r="G89" s="214"/>
      <c r="H89" s="134">
        <v>0.5</v>
      </c>
      <c r="I89" s="134">
        <v>84</v>
      </c>
    </row>
    <row r="90" spans="1:9" ht="13.5" thickBot="1">
      <c r="C90" s="413"/>
      <c r="D90" s="153">
        <v>0.8</v>
      </c>
      <c r="E90" s="153">
        <v>22</v>
      </c>
      <c r="F90" s="129"/>
      <c r="G90" s="215"/>
      <c r="H90" s="153">
        <v>0.8</v>
      </c>
      <c r="I90" s="153">
        <v>33</v>
      </c>
    </row>
    <row r="91" spans="1:9">
      <c r="B91" s="131"/>
      <c r="C91" s="129"/>
      <c r="D91" s="129"/>
      <c r="E91" s="129"/>
    </row>
    <row r="92" spans="1:9">
      <c r="C92" s="129"/>
      <c r="D92" s="129"/>
      <c r="E92" s="129"/>
    </row>
    <row r="93" spans="1:9">
      <c r="A93" s="108" t="s">
        <v>486</v>
      </c>
    </row>
    <row r="95" spans="1:9">
      <c r="B95" s="131" t="s">
        <v>392</v>
      </c>
    </row>
    <row r="96" spans="1:9">
      <c r="B96" s="131" t="s">
        <v>397</v>
      </c>
    </row>
    <row r="98" spans="2:9">
      <c r="B98" s="138" t="s">
        <v>398</v>
      </c>
    </row>
    <row r="99" spans="2:9">
      <c r="B99" s="138"/>
    </row>
    <row r="100" spans="2:9">
      <c r="B100" s="138"/>
      <c r="C100" s="131" t="s">
        <v>487</v>
      </c>
    </row>
    <row r="101" spans="2:9">
      <c r="B101" s="138"/>
    </row>
    <row r="102" spans="2:9">
      <c r="B102" s="138" t="s">
        <v>749</v>
      </c>
    </row>
    <row r="103" spans="2:9" ht="13.5" thickBot="1">
      <c r="B103" s="138"/>
      <c r="F103" s="131"/>
    </row>
    <row r="104" spans="2:9">
      <c r="B104" s="138"/>
      <c r="C104" s="154" t="s">
        <v>488</v>
      </c>
      <c r="D104" s="155" t="s">
        <v>376</v>
      </c>
      <c r="E104" s="156" t="s">
        <v>489</v>
      </c>
    </row>
    <row r="105" spans="2:9">
      <c r="B105" s="138"/>
      <c r="C105" s="157">
        <v>12</v>
      </c>
      <c r="D105" s="134">
        <v>9</v>
      </c>
      <c r="E105" s="158">
        <v>17</v>
      </c>
    </row>
    <row r="106" spans="2:9">
      <c r="B106" s="138"/>
      <c r="C106" s="157">
        <v>11</v>
      </c>
      <c r="D106" s="134">
        <v>14</v>
      </c>
      <c r="E106" s="158">
        <v>8</v>
      </c>
    </row>
    <row r="107" spans="2:9">
      <c r="B107" s="138"/>
      <c r="C107" s="157">
        <v>18</v>
      </c>
      <c r="D107" s="134">
        <v>4</v>
      </c>
      <c r="E107" s="158">
        <v>15</v>
      </c>
    </row>
    <row r="108" spans="2:9" ht="13.5" thickBot="1">
      <c r="B108" s="138"/>
      <c r="C108" s="159">
        <v>21</v>
      </c>
      <c r="D108" s="153">
        <v>25</v>
      </c>
      <c r="E108" s="160">
        <v>13</v>
      </c>
    </row>
    <row r="109" spans="2:9">
      <c r="B109" s="138"/>
      <c r="E109" s="161" t="s">
        <v>750</v>
      </c>
      <c r="F109" s="162">
        <v>167</v>
      </c>
    </row>
    <row r="110" spans="2:9">
      <c r="B110" s="138"/>
      <c r="E110" s="163"/>
      <c r="F110" s="129"/>
    </row>
    <row r="111" spans="2:9">
      <c r="B111" s="138"/>
      <c r="C111" s="131" t="s">
        <v>640</v>
      </c>
      <c r="E111" s="163"/>
      <c r="F111" s="129"/>
    </row>
    <row r="112" spans="2:9" ht="13.5">
      <c r="B112" s="138"/>
      <c r="C112" s="164" t="s">
        <v>490</v>
      </c>
      <c r="D112" s="78"/>
      <c r="E112" s="165"/>
      <c r="F112" s="166"/>
      <c r="G112" s="78"/>
      <c r="H112" s="78"/>
      <c r="I112" s="79"/>
    </row>
    <row r="113" spans="2:9" ht="13.5">
      <c r="B113" s="138"/>
      <c r="C113" s="84"/>
      <c r="D113" s="81"/>
      <c r="E113" s="167"/>
      <c r="F113" s="168"/>
      <c r="G113" s="81"/>
      <c r="H113" s="81"/>
      <c r="I113" s="82"/>
    </row>
    <row r="114" spans="2:9" ht="13.5">
      <c r="B114" s="138"/>
      <c r="C114" s="84"/>
      <c r="D114" s="91" t="s">
        <v>491</v>
      </c>
      <c r="E114" s="167"/>
      <c r="F114" s="168"/>
      <c r="G114" s="81"/>
      <c r="H114" s="81"/>
      <c r="I114" s="82"/>
    </row>
    <row r="115" spans="2:9" ht="13.5">
      <c r="B115" s="138"/>
      <c r="C115" s="84"/>
      <c r="D115" s="81"/>
      <c r="E115" s="167"/>
      <c r="F115" s="168"/>
      <c r="G115" s="81"/>
      <c r="H115" s="81"/>
      <c r="I115" s="82"/>
    </row>
    <row r="116" spans="2:9" ht="13.5">
      <c r="B116" s="138"/>
      <c r="C116" s="84" t="s">
        <v>492</v>
      </c>
      <c r="D116" s="81"/>
      <c r="E116" s="167"/>
      <c r="F116" s="168"/>
      <c r="G116" s="81"/>
      <c r="H116" s="81"/>
      <c r="I116" s="82"/>
    </row>
    <row r="117" spans="2:9" ht="13.5">
      <c r="B117" s="138"/>
      <c r="C117" s="86" t="s">
        <v>493</v>
      </c>
      <c r="D117" s="88"/>
      <c r="E117" s="169"/>
      <c r="F117" s="170"/>
      <c r="G117" s="88"/>
      <c r="H117" s="88"/>
      <c r="I117" s="89"/>
    </row>
    <row r="118" spans="2:9">
      <c r="B118" s="138"/>
      <c r="E118" s="163"/>
      <c r="F118" s="129"/>
    </row>
    <row r="119" spans="2:9">
      <c r="B119" s="138"/>
      <c r="C119" s="131" t="s">
        <v>641</v>
      </c>
      <c r="E119" s="163"/>
      <c r="F119" s="129"/>
    </row>
    <row r="120" spans="2:9" ht="13.5">
      <c r="B120" s="138"/>
      <c r="C120" s="164" t="s">
        <v>494</v>
      </c>
      <c r="D120" s="78"/>
      <c r="E120" s="78"/>
      <c r="F120" s="78"/>
      <c r="G120" s="78"/>
      <c r="H120" s="78"/>
      <c r="I120" s="79"/>
    </row>
    <row r="121" spans="2:9" ht="13.5">
      <c r="B121" s="138"/>
      <c r="C121" s="171" t="s">
        <v>504</v>
      </c>
      <c r="D121" s="88"/>
      <c r="E121" s="88"/>
      <c r="F121" s="88"/>
      <c r="G121" s="88"/>
      <c r="H121" s="88"/>
      <c r="I121" s="89"/>
    </row>
    <row r="122" spans="2:9">
      <c r="B122" s="138"/>
    </row>
    <row r="123" spans="2:9">
      <c r="B123" s="138"/>
      <c r="C123" s="131" t="s">
        <v>642</v>
      </c>
      <c r="E123" s="163"/>
      <c r="F123" s="129"/>
    </row>
    <row r="124" spans="2:9" ht="13.5">
      <c r="B124" s="138"/>
      <c r="C124" s="164" t="s">
        <v>382</v>
      </c>
      <c r="D124" s="78"/>
      <c r="E124" s="78"/>
      <c r="F124" s="78"/>
      <c r="G124" s="78"/>
      <c r="H124" s="78"/>
      <c r="I124" s="79"/>
    </row>
    <row r="125" spans="2:9" ht="13.5">
      <c r="B125" s="138"/>
      <c r="C125" s="172" t="s">
        <v>495</v>
      </c>
      <c r="D125" s="81"/>
      <c r="E125" s="81"/>
      <c r="F125" s="81"/>
      <c r="G125" s="81"/>
      <c r="H125" s="81"/>
      <c r="I125" s="82"/>
    </row>
    <row r="126" spans="2:9" ht="13.5">
      <c r="B126" s="138"/>
      <c r="C126" s="86" t="s">
        <v>496</v>
      </c>
      <c r="D126" s="88"/>
      <c r="E126" s="88"/>
      <c r="F126" s="88"/>
      <c r="G126" s="88"/>
      <c r="H126" s="88"/>
      <c r="I126" s="89"/>
    </row>
    <row r="127" spans="2:9">
      <c r="B127" s="138"/>
    </row>
    <row r="128" spans="2:9">
      <c r="C128" s="131" t="s">
        <v>643</v>
      </c>
    </row>
    <row r="129" spans="1:9" ht="13.5">
      <c r="B129" s="138"/>
      <c r="C129" s="164" t="s">
        <v>497</v>
      </c>
      <c r="D129" s="78"/>
      <c r="E129" s="78"/>
      <c r="F129" s="78"/>
      <c r="G129" s="78"/>
      <c r="H129" s="78"/>
      <c r="I129" s="79"/>
    </row>
    <row r="130" spans="1:9" ht="13.5">
      <c r="B130" s="138"/>
      <c r="C130" s="172"/>
      <c r="D130" s="81"/>
      <c r="E130" s="81"/>
      <c r="F130" s="81"/>
      <c r="G130" s="81"/>
      <c r="H130" s="81"/>
      <c r="I130" s="82"/>
    </row>
    <row r="131" spans="1:9" ht="13.5">
      <c r="B131" s="138"/>
      <c r="C131" s="84" t="s">
        <v>384</v>
      </c>
      <c r="D131" s="81"/>
      <c r="E131" s="81"/>
      <c r="F131" s="81"/>
      <c r="G131" s="81"/>
      <c r="H131" s="81"/>
      <c r="I131" s="82"/>
    </row>
    <row r="132" spans="1:9" ht="13.5">
      <c r="B132" s="138"/>
      <c r="C132" s="84"/>
      <c r="D132" s="81"/>
      <c r="E132" s="81"/>
      <c r="F132" s="81"/>
      <c r="G132" s="81"/>
      <c r="H132" s="81"/>
      <c r="I132" s="82"/>
    </row>
    <row r="133" spans="1:9" ht="13.5">
      <c r="B133" s="138"/>
      <c r="C133" s="84" t="s">
        <v>498</v>
      </c>
      <c r="D133" s="81"/>
      <c r="E133" s="81"/>
      <c r="F133" s="81"/>
      <c r="G133" s="81"/>
      <c r="H133" s="81"/>
      <c r="I133" s="82"/>
    </row>
    <row r="134" spans="1:9" ht="13.5">
      <c r="B134" s="138"/>
      <c r="C134" s="84" t="s">
        <v>499</v>
      </c>
      <c r="D134" s="81"/>
      <c r="E134" s="81"/>
      <c r="F134" s="81"/>
      <c r="G134" s="81"/>
      <c r="H134" s="81"/>
      <c r="I134" s="82"/>
    </row>
    <row r="135" spans="1:9" ht="13.5">
      <c r="B135" s="138"/>
      <c r="C135" s="84" t="s">
        <v>500</v>
      </c>
      <c r="D135" s="81"/>
      <c r="E135" s="81"/>
      <c r="F135" s="81"/>
      <c r="G135" s="81"/>
      <c r="H135" s="81"/>
      <c r="I135" s="82"/>
    </row>
    <row r="136" spans="1:9" ht="13.5">
      <c r="B136" s="138"/>
      <c r="C136" s="84" t="s">
        <v>388</v>
      </c>
      <c r="D136" s="81"/>
      <c r="E136" s="81"/>
      <c r="F136" s="81"/>
      <c r="G136" s="81"/>
      <c r="H136" s="81"/>
      <c r="I136" s="82"/>
    </row>
    <row r="137" spans="1:9" ht="13.5">
      <c r="B137" s="138"/>
      <c r="C137" s="84" t="s">
        <v>501</v>
      </c>
      <c r="D137" s="81"/>
      <c r="E137" s="81"/>
      <c r="F137" s="81"/>
      <c r="G137" s="81"/>
      <c r="H137" s="81"/>
      <c r="I137" s="82"/>
    </row>
    <row r="138" spans="1:9" ht="13.5">
      <c r="B138" s="138"/>
      <c r="C138" s="84"/>
      <c r="D138" s="81"/>
      <c r="E138" s="81"/>
      <c r="F138" s="81"/>
      <c r="G138" s="81"/>
      <c r="H138" s="81"/>
      <c r="I138" s="82"/>
    </row>
    <row r="139" spans="1:9" ht="13.5">
      <c r="B139" s="138"/>
      <c r="C139" s="86" t="s">
        <v>390</v>
      </c>
      <c r="D139" s="88"/>
      <c r="E139" s="88"/>
      <c r="F139" s="88"/>
      <c r="G139" s="88"/>
      <c r="H139" s="88"/>
      <c r="I139" s="89"/>
    </row>
    <row r="140" spans="1:9">
      <c r="B140" s="138"/>
    </row>
    <row r="141" spans="1:9">
      <c r="B141" s="138"/>
      <c r="C141" s="131" t="s">
        <v>502</v>
      </c>
    </row>
    <row r="142" spans="1:9">
      <c r="B142" s="131"/>
      <c r="C142" s="131" t="s">
        <v>503</v>
      </c>
    </row>
    <row r="144" spans="1:9">
      <c r="A144" s="108" t="s">
        <v>371</v>
      </c>
    </row>
    <row r="145" spans="1:14">
      <c r="B145" s="173" t="s">
        <v>400</v>
      </c>
    </row>
    <row r="146" spans="1:14">
      <c r="B146" s="173" t="s">
        <v>401</v>
      </c>
    </row>
    <row r="147" spans="1:14">
      <c r="B147" s="103" t="s">
        <v>443</v>
      </c>
    </row>
    <row r="148" spans="1:14">
      <c r="A148" s="174"/>
    </row>
    <row r="151" spans="1:14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</row>
  </sheetData>
  <sheetProtection sheet="1" objects="1" scenarios="1"/>
  <mergeCells count="6">
    <mergeCell ref="C87:C90"/>
    <mergeCell ref="C1:H1"/>
    <mergeCell ref="C2:H2"/>
    <mergeCell ref="C75:C78"/>
    <mergeCell ref="C79:C82"/>
    <mergeCell ref="C83:C86"/>
  </mergeCells>
  <hyperlinks>
    <hyperlink ref="B145" r:id="rId1" xr:uid="{00000000-0004-0000-0800-000000000000}"/>
    <hyperlink ref="B146" r:id="rId2" location="Effect_sizes_for_associations_among_categorical_variables" xr:uid="{00000000-0004-0000-0800-000001000000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Notice</vt:lpstr>
      <vt:lpstr>Exemples</vt:lpstr>
      <vt:lpstr>Outils divers</vt:lpstr>
      <vt:lpstr>1 échantillon</vt:lpstr>
      <vt:lpstr>Table</vt:lpstr>
      <vt:lpstr>2 éch indépdts.</vt:lpstr>
      <vt:lpstr>2 éch appariés</vt:lpstr>
      <vt:lpstr>2 proportions</vt:lpstr>
      <vt:lpstr>Test Chi²</vt:lpstr>
      <vt:lpstr>Coef. corrélation</vt:lpstr>
      <vt:lpstr>Comparaison corrél.</vt:lpstr>
      <vt:lpstr>Table Z</vt:lpstr>
      <vt:lpstr>Régressions linéaires</vt:lpstr>
      <vt:lpstr>ANOVA 1 dim - 3 groupes indépts</vt:lpstr>
      <vt:lpstr>Fisher</vt:lpstr>
      <vt:lpstr>ANOVA 1 dim - 4 groupes indépts</vt:lpstr>
      <vt:lpstr>ANOVA 1 dim - 5 groupes indépts</vt:lpstr>
      <vt:lpstr>Fmax</vt:lpstr>
    </vt:vector>
  </TitlesOfParts>
  <Company>DESCO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cp:lastPrinted>2001-11-22T21:51:42Z</cp:lastPrinted>
  <dcterms:created xsi:type="dcterms:W3CDTF">2001-04-12T12:54:58Z</dcterms:created>
  <dcterms:modified xsi:type="dcterms:W3CDTF">2023-11-07T09:49:30Z</dcterms:modified>
</cp:coreProperties>
</file>