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ev\Documents\envoi\utilitaires à mettrre sur le site\"/>
    </mc:Choice>
  </mc:AlternateContent>
  <xr:revisionPtr revIDLastSave="0" documentId="13_ncr:1_{9F776501-FF82-4816-81BB-88C0A89478BD}" xr6:coauthVersionLast="47" xr6:coauthVersionMax="47" xr10:uidLastSave="{00000000-0000-0000-0000-000000000000}"/>
  <bookViews>
    <workbookView xWindow="-110" yWindow="-110" windowWidth="19420" windowHeight="10420" tabRatio="592" xr2:uid="{00000000-000D-0000-FFFF-FFFF00000000}"/>
  </bookViews>
  <sheets>
    <sheet name="Notice" sheetId="6" r:id="rId1"/>
    <sheet name="données" sheetId="1" r:id="rId2"/>
    <sheet name="test" sheetId="2" r:id="rId3"/>
    <sheet name="Solutions sous R" sheetId="7" r:id="rId4"/>
    <sheet name="table 1 de Mann-Whitney" sheetId="3" state="hidden" r:id="rId5"/>
    <sheet name="table 2 de Mann-Whitney" sheetId="4" state="hidden" r:id="rId6"/>
  </sheets>
  <calcPr calcId="181029"/>
</workbook>
</file>

<file path=xl/calcChain.xml><?xml version="1.0" encoding="utf-8"?>
<calcChain xmlns="http://schemas.openxmlformats.org/spreadsheetml/2006/main">
  <c r="P33" i="2" l="1"/>
  <c r="P32" i="2"/>
  <c r="C61" i="1" l="1"/>
  <c r="B61" i="1"/>
  <c r="D70" i="1"/>
  <c r="E70" i="1"/>
  <c r="K70" i="1" s="1"/>
  <c r="D71" i="1"/>
  <c r="E71" i="1"/>
  <c r="K71" i="1" s="1"/>
  <c r="D72" i="1"/>
  <c r="E72" i="1"/>
  <c r="K72" i="1" s="1"/>
  <c r="D73" i="1"/>
  <c r="E73" i="1"/>
  <c r="K73" i="1" s="1"/>
  <c r="D74" i="1"/>
  <c r="E74" i="1"/>
  <c r="K74" i="1" s="1"/>
  <c r="D75" i="1"/>
  <c r="E75" i="1"/>
  <c r="K75" i="1" s="1"/>
  <c r="D76" i="1"/>
  <c r="E76" i="1"/>
  <c r="K76" i="1" s="1"/>
  <c r="D77" i="1"/>
  <c r="E77" i="1"/>
  <c r="K77" i="1" s="1"/>
  <c r="D78" i="1"/>
  <c r="E78" i="1"/>
  <c r="K78" i="1" s="1"/>
  <c r="D79" i="1"/>
  <c r="E79" i="1"/>
  <c r="K79" i="1" s="1"/>
  <c r="D80" i="1"/>
  <c r="E80" i="1"/>
  <c r="K80" i="1" s="1"/>
  <c r="D81" i="1"/>
  <c r="E81" i="1"/>
  <c r="K81" i="1" s="1"/>
  <c r="D82" i="1"/>
  <c r="E82" i="1"/>
  <c r="D83" i="1"/>
  <c r="E83" i="1"/>
  <c r="D84" i="1"/>
  <c r="E84" i="1"/>
  <c r="D85" i="1"/>
  <c r="E85" i="1"/>
  <c r="G85" i="1" s="1"/>
  <c r="D86" i="1"/>
  <c r="E86" i="1"/>
  <c r="G86" i="1" s="1"/>
  <c r="D87" i="1"/>
  <c r="E87" i="1"/>
  <c r="G87" i="1" s="1"/>
  <c r="D88" i="1"/>
  <c r="E88" i="1"/>
  <c r="G88" i="1" s="1"/>
  <c r="D89" i="1"/>
  <c r="E89" i="1"/>
  <c r="D90" i="1"/>
  <c r="E90" i="1"/>
  <c r="G90" i="1" s="1"/>
  <c r="D91" i="1"/>
  <c r="E91" i="1"/>
  <c r="G91" i="1" s="1"/>
  <c r="D92" i="1"/>
  <c r="E92" i="1"/>
  <c r="G92" i="1" s="1"/>
  <c r="D93" i="1"/>
  <c r="E93" i="1"/>
  <c r="D94" i="1"/>
  <c r="E94" i="1"/>
  <c r="K94" i="1" s="1"/>
  <c r="D95" i="1"/>
  <c r="E95" i="1"/>
  <c r="D96" i="1"/>
  <c r="E96" i="1"/>
  <c r="D97" i="1"/>
  <c r="E97" i="1"/>
  <c r="D98" i="1"/>
  <c r="E98" i="1"/>
  <c r="G98" i="1" s="1"/>
  <c r="D99" i="1"/>
  <c r="E99" i="1"/>
  <c r="G99" i="1" s="1"/>
  <c r="D100" i="1"/>
  <c r="E100" i="1"/>
  <c r="D101" i="1"/>
  <c r="E101" i="1"/>
  <c r="K101" i="1" s="1"/>
  <c r="D102" i="1"/>
  <c r="E102" i="1"/>
  <c r="K102" i="1" s="1"/>
  <c r="D103" i="1"/>
  <c r="E103" i="1"/>
  <c r="D104" i="1"/>
  <c r="E104" i="1"/>
  <c r="D105" i="1"/>
  <c r="I105" i="1" s="1"/>
  <c r="E105" i="1"/>
  <c r="H105" i="1" s="1"/>
  <c r="D106" i="1"/>
  <c r="I106" i="1" s="1"/>
  <c r="J106" i="1" s="1"/>
  <c r="F106" i="1" s="1"/>
  <c r="E106" i="1"/>
  <c r="H106" i="1" s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H41" i="1" s="1"/>
  <c r="D42" i="1"/>
  <c r="E42" i="1"/>
  <c r="D43" i="1"/>
  <c r="E43" i="1"/>
  <c r="H43" i="1" s="1"/>
  <c r="D44" i="1"/>
  <c r="E44" i="1"/>
  <c r="D45" i="1"/>
  <c r="E45" i="1"/>
  <c r="H45" i="1" s="1"/>
  <c r="D46" i="1"/>
  <c r="E46" i="1"/>
  <c r="D47" i="1"/>
  <c r="E47" i="1"/>
  <c r="H47" i="1" s="1"/>
  <c r="D48" i="1"/>
  <c r="E48" i="1"/>
  <c r="D49" i="1"/>
  <c r="E49" i="1"/>
  <c r="H49" i="1" s="1"/>
  <c r="D50" i="1"/>
  <c r="E50" i="1"/>
  <c r="D51" i="1"/>
  <c r="E51" i="1"/>
  <c r="H51" i="1" s="1"/>
  <c r="D52" i="1"/>
  <c r="E52" i="1"/>
  <c r="D53" i="1"/>
  <c r="E53" i="1"/>
  <c r="H53" i="1" s="1"/>
  <c r="D54" i="1"/>
  <c r="E54" i="1"/>
  <c r="D55" i="1"/>
  <c r="I55" i="1" s="1"/>
  <c r="E55" i="1"/>
  <c r="H55" i="1" s="1"/>
  <c r="D56" i="1"/>
  <c r="I56" i="1" s="1"/>
  <c r="E56" i="1"/>
  <c r="I104" i="1" l="1"/>
  <c r="I100" i="1"/>
  <c r="I103" i="1"/>
  <c r="I99" i="1"/>
  <c r="I102" i="1"/>
  <c r="I98" i="1"/>
  <c r="I101" i="1"/>
  <c r="I97" i="1"/>
  <c r="K106" i="1"/>
  <c r="K104" i="1"/>
  <c r="G106" i="1"/>
  <c r="G104" i="1"/>
  <c r="K105" i="1"/>
  <c r="K103" i="1"/>
  <c r="G105" i="1"/>
  <c r="G103" i="1"/>
  <c r="I96" i="1"/>
  <c r="I53" i="1"/>
  <c r="I54" i="1"/>
  <c r="I52" i="1"/>
  <c r="I95" i="1"/>
  <c r="I94" i="1"/>
  <c r="I93" i="1"/>
  <c r="I92" i="1"/>
  <c r="K95" i="1"/>
  <c r="G96" i="1"/>
  <c r="K100" i="1"/>
  <c r="G100" i="1"/>
  <c r="K96" i="1"/>
  <c r="G97" i="1"/>
  <c r="G95" i="1"/>
  <c r="K85" i="1"/>
  <c r="K87" i="1"/>
  <c r="K86" i="1"/>
  <c r="K83" i="1"/>
  <c r="K82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93" i="1"/>
  <c r="K93" i="1"/>
  <c r="K89" i="1"/>
  <c r="G84" i="1"/>
  <c r="K99" i="1"/>
  <c r="K98" i="1"/>
  <c r="K90" i="1"/>
  <c r="G101" i="1"/>
  <c r="G94" i="1"/>
  <c r="K91" i="1"/>
  <c r="J105" i="1"/>
  <c r="F105" i="1" s="1"/>
  <c r="G102" i="1"/>
  <c r="K97" i="1"/>
  <c r="K92" i="1"/>
  <c r="G89" i="1"/>
  <c r="K84" i="1"/>
  <c r="K88" i="1"/>
  <c r="K56" i="1"/>
  <c r="K54" i="1"/>
  <c r="K52" i="1"/>
  <c r="K50" i="1"/>
  <c r="K48" i="1"/>
  <c r="K46" i="1"/>
  <c r="K44" i="1"/>
  <c r="K42" i="1"/>
  <c r="K40" i="1"/>
  <c r="K36" i="1"/>
  <c r="H36" i="1"/>
  <c r="K32" i="1"/>
  <c r="H32" i="1"/>
  <c r="K28" i="1"/>
  <c r="H28" i="1"/>
  <c r="K24" i="1"/>
  <c r="H24" i="1"/>
  <c r="K39" i="1"/>
  <c r="H39" i="1"/>
  <c r="K35" i="1"/>
  <c r="H35" i="1"/>
  <c r="K31" i="1"/>
  <c r="H31" i="1"/>
  <c r="K27" i="1"/>
  <c r="H27" i="1"/>
  <c r="K23" i="1"/>
  <c r="H23" i="1"/>
  <c r="H56" i="1"/>
  <c r="K55" i="1"/>
  <c r="H54" i="1"/>
  <c r="K53" i="1"/>
  <c r="H52" i="1"/>
  <c r="K51" i="1"/>
  <c r="H50" i="1"/>
  <c r="K49" i="1"/>
  <c r="H48" i="1"/>
  <c r="K47" i="1"/>
  <c r="H46" i="1"/>
  <c r="K45" i="1"/>
  <c r="H44" i="1"/>
  <c r="K43" i="1"/>
  <c r="H42" i="1"/>
  <c r="K41" i="1"/>
  <c r="H40" i="1"/>
  <c r="K38" i="1"/>
  <c r="H38" i="1"/>
  <c r="K34" i="1"/>
  <c r="H34" i="1"/>
  <c r="K30" i="1"/>
  <c r="H30" i="1"/>
  <c r="K26" i="1"/>
  <c r="H26" i="1"/>
  <c r="K37" i="1"/>
  <c r="H37" i="1"/>
  <c r="K33" i="1"/>
  <c r="H33" i="1"/>
  <c r="K29" i="1"/>
  <c r="H29" i="1"/>
  <c r="K25" i="1"/>
  <c r="H25" i="1"/>
  <c r="B3" i="2" l="1"/>
  <c r="M5" i="2" s="1"/>
  <c r="B4" i="2"/>
  <c r="M6" i="2" s="1"/>
  <c r="E7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21" i="1"/>
  <c r="D22" i="1"/>
  <c r="E8" i="1"/>
  <c r="K8" i="1" s="1"/>
  <c r="E9" i="1"/>
  <c r="H9" i="1" s="1"/>
  <c r="E10" i="1"/>
  <c r="E11" i="1"/>
  <c r="E12" i="1"/>
  <c r="H12" i="1" s="1"/>
  <c r="E13" i="1"/>
  <c r="K13" i="1" s="1"/>
  <c r="E14" i="1"/>
  <c r="E15" i="1"/>
  <c r="K15" i="1" s="1"/>
  <c r="E16" i="1"/>
  <c r="E17" i="1"/>
  <c r="H17" i="1" s="1"/>
  <c r="E18" i="1"/>
  <c r="K18" i="1" s="1"/>
  <c r="E19" i="1"/>
  <c r="H19" i="1" s="1"/>
  <c r="E20" i="1"/>
  <c r="K20" i="1" s="1"/>
  <c r="E21" i="1"/>
  <c r="E22" i="1"/>
  <c r="K22" i="1" s="1"/>
  <c r="E57" i="1"/>
  <c r="K57" i="1" s="1"/>
  <c r="E58" i="1"/>
  <c r="K58" i="1" s="1"/>
  <c r="E59" i="1"/>
  <c r="G59" i="1" s="1"/>
  <c r="E60" i="1"/>
  <c r="K60" i="1" s="1"/>
  <c r="E61" i="1"/>
  <c r="K61" i="1" s="1"/>
  <c r="E62" i="1"/>
  <c r="K62" i="1" s="1"/>
  <c r="E63" i="1"/>
  <c r="G63" i="1" s="1"/>
  <c r="E64" i="1"/>
  <c r="G64" i="1" s="1"/>
  <c r="E65" i="1"/>
  <c r="G65" i="1" s="1"/>
  <c r="E66" i="1"/>
  <c r="G66" i="1" s="1"/>
  <c r="E67" i="1"/>
  <c r="G67" i="1" s="1"/>
  <c r="E68" i="1"/>
  <c r="G68" i="1" s="1"/>
  <c r="E69" i="1"/>
  <c r="K69" i="1" s="1"/>
  <c r="B2" i="4"/>
  <c r="E12" i="2"/>
  <c r="H17" i="2"/>
  <c r="I91" i="1" l="1"/>
  <c r="M7" i="2"/>
  <c r="G57" i="1"/>
  <c r="H15" i="1"/>
  <c r="K59" i="1"/>
  <c r="G69" i="1"/>
  <c r="K12" i="1"/>
  <c r="H8" i="1"/>
  <c r="G61" i="1"/>
  <c r="H20" i="1"/>
  <c r="K66" i="1"/>
  <c r="K17" i="1"/>
  <c r="K68" i="1"/>
  <c r="I43" i="1"/>
  <c r="I48" i="1"/>
  <c r="I82" i="1"/>
  <c r="I80" i="1"/>
  <c r="I26" i="1"/>
  <c r="I36" i="1"/>
  <c r="I42" i="1"/>
  <c r="I51" i="1"/>
  <c r="I78" i="1"/>
  <c r="I75" i="1"/>
  <c r="I86" i="1"/>
  <c r="I33" i="1"/>
  <c r="I34" i="1"/>
  <c r="I77" i="1"/>
  <c r="I39" i="1"/>
  <c r="I46" i="1"/>
  <c r="I74" i="1"/>
  <c r="I72" i="1"/>
  <c r="I79" i="1"/>
  <c r="I31" i="1"/>
  <c r="I30" i="1"/>
  <c r="I50" i="1"/>
  <c r="I90" i="1"/>
  <c r="I89" i="1"/>
  <c r="I84" i="1"/>
  <c r="I76" i="1"/>
  <c r="I29" i="1"/>
  <c r="I47" i="1"/>
  <c r="I88" i="1"/>
  <c r="I28" i="1"/>
  <c r="I38" i="1"/>
  <c r="I27" i="1"/>
  <c r="I41" i="1"/>
  <c r="I32" i="1"/>
  <c r="I45" i="1"/>
  <c r="I81" i="1"/>
  <c r="I37" i="1"/>
  <c r="I25" i="1"/>
  <c r="I40" i="1"/>
  <c r="I23" i="1"/>
  <c r="I49" i="1"/>
  <c r="I44" i="1"/>
  <c r="I73" i="1"/>
  <c r="I83" i="1"/>
  <c r="I35" i="1"/>
  <c r="I85" i="1"/>
  <c r="I24" i="1"/>
  <c r="I87" i="1"/>
  <c r="I57" i="1"/>
  <c r="I65" i="1"/>
  <c r="I63" i="1"/>
  <c r="I70" i="1"/>
  <c r="I19" i="1"/>
  <c r="I9" i="1"/>
  <c r="I69" i="1"/>
  <c r="I60" i="1"/>
  <c r="I11" i="1"/>
  <c r="I13" i="1"/>
  <c r="I10" i="1"/>
  <c r="I22" i="1"/>
  <c r="I64" i="1"/>
  <c r="I62" i="1"/>
  <c r="I71" i="1"/>
  <c r="I67" i="1"/>
  <c r="I17" i="1"/>
  <c r="I14" i="1"/>
  <c r="I20" i="1"/>
  <c r="I7" i="1"/>
  <c r="I59" i="1"/>
  <c r="I21" i="1"/>
  <c r="I18" i="1"/>
  <c r="I16" i="1"/>
  <c r="I12" i="1"/>
  <c r="I8" i="1"/>
  <c r="I66" i="1"/>
  <c r="I68" i="1"/>
  <c r="I61" i="1"/>
  <c r="I58" i="1"/>
  <c r="I15" i="1"/>
  <c r="B63" i="1"/>
  <c r="B3" i="3" s="1"/>
  <c r="K21" i="1"/>
  <c r="K67" i="1"/>
  <c r="H16" i="1"/>
  <c r="B64" i="1"/>
  <c r="E19" i="2" s="1"/>
  <c r="K16" i="1"/>
  <c r="H21" i="1"/>
  <c r="K19" i="1"/>
  <c r="K63" i="1"/>
  <c r="H13" i="1"/>
  <c r="H18" i="1"/>
  <c r="B7" i="2"/>
  <c r="H10" i="1"/>
  <c r="H14" i="1"/>
  <c r="H7" i="1"/>
  <c r="K7" i="1"/>
  <c r="K10" i="1"/>
  <c r="G60" i="1"/>
  <c r="H22" i="1"/>
  <c r="G58" i="1"/>
  <c r="K14" i="1"/>
  <c r="K9" i="1"/>
  <c r="K64" i="1"/>
  <c r="G62" i="1"/>
  <c r="H11" i="1"/>
  <c r="K11" i="1"/>
  <c r="K65" i="1"/>
  <c r="F19" i="2" l="1"/>
  <c r="O98" i="1"/>
  <c r="O74" i="1"/>
  <c r="O58" i="1"/>
  <c r="O34" i="1"/>
  <c r="O18" i="1"/>
  <c r="O65" i="1"/>
  <c r="O17" i="1"/>
  <c r="O104" i="1"/>
  <c r="O96" i="1"/>
  <c r="O88" i="1"/>
  <c r="O80" i="1"/>
  <c r="O72" i="1"/>
  <c r="O64" i="1"/>
  <c r="O56" i="1"/>
  <c r="O48" i="1"/>
  <c r="O40" i="1"/>
  <c r="O32" i="1"/>
  <c r="O24" i="1"/>
  <c r="O16" i="1"/>
  <c r="O8" i="1"/>
  <c r="O103" i="1"/>
  <c r="O95" i="1"/>
  <c r="O87" i="1"/>
  <c r="O79" i="1"/>
  <c r="O71" i="1"/>
  <c r="O63" i="1"/>
  <c r="O55" i="1"/>
  <c r="O47" i="1"/>
  <c r="O39" i="1"/>
  <c r="O31" i="1"/>
  <c r="O23" i="1"/>
  <c r="O15" i="1"/>
  <c r="O7" i="1"/>
  <c r="J56" i="1" s="1"/>
  <c r="F56" i="1" s="1"/>
  <c r="G56" i="1" s="1"/>
  <c r="O62" i="1"/>
  <c r="O38" i="1"/>
  <c r="O22" i="1"/>
  <c r="O73" i="1"/>
  <c r="O41" i="1"/>
  <c r="O102" i="1"/>
  <c r="J98" i="1" s="1"/>
  <c r="F98" i="1" s="1"/>
  <c r="H98" i="1" s="1"/>
  <c r="O94" i="1"/>
  <c r="O86" i="1"/>
  <c r="O78" i="1"/>
  <c r="O70" i="1"/>
  <c r="O54" i="1"/>
  <c r="O46" i="1"/>
  <c r="O30" i="1"/>
  <c r="O14" i="1"/>
  <c r="O97" i="1"/>
  <c r="O25" i="1"/>
  <c r="O101" i="1"/>
  <c r="O93" i="1"/>
  <c r="O85" i="1"/>
  <c r="O77" i="1"/>
  <c r="O69" i="1"/>
  <c r="O61" i="1"/>
  <c r="O53" i="1"/>
  <c r="J101" i="1" s="1"/>
  <c r="F101" i="1" s="1"/>
  <c r="H101" i="1" s="1"/>
  <c r="O45" i="1"/>
  <c r="O37" i="1"/>
  <c r="O29" i="1"/>
  <c r="O21" i="1"/>
  <c r="O13" i="1"/>
  <c r="J103" i="1" s="1"/>
  <c r="F103" i="1" s="1"/>
  <c r="H103" i="1" s="1"/>
  <c r="O60" i="1"/>
  <c r="O36" i="1"/>
  <c r="O20" i="1"/>
  <c r="O89" i="1"/>
  <c r="O33" i="1"/>
  <c r="O100" i="1"/>
  <c r="O92" i="1"/>
  <c r="O84" i="1"/>
  <c r="O76" i="1"/>
  <c r="O68" i="1"/>
  <c r="O52" i="1"/>
  <c r="O44" i="1"/>
  <c r="O28" i="1"/>
  <c r="O12" i="1"/>
  <c r="O105" i="1"/>
  <c r="O57" i="1"/>
  <c r="O99" i="1"/>
  <c r="O91" i="1"/>
  <c r="J35" i="1" s="1"/>
  <c r="F35" i="1" s="1"/>
  <c r="G35" i="1" s="1"/>
  <c r="O83" i="1"/>
  <c r="O75" i="1"/>
  <c r="O67" i="1"/>
  <c r="O59" i="1"/>
  <c r="O51" i="1"/>
  <c r="J102" i="1" s="1"/>
  <c r="F102" i="1" s="1"/>
  <c r="H102" i="1" s="1"/>
  <c r="O43" i="1"/>
  <c r="O35" i="1"/>
  <c r="O27" i="1"/>
  <c r="O19" i="1"/>
  <c r="J46" i="1" s="1"/>
  <c r="F46" i="1" s="1"/>
  <c r="G46" i="1" s="1"/>
  <c r="O11" i="1"/>
  <c r="O106" i="1"/>
  <c r="O90" i="1"/>
  <c r="O82" i="1"/>
  <c r="O66" i="1"/>
  <c r="O50" i="1"/>
  <c r="O42" i="1"/>
  <c r="O26" i="1"/>
  <c r="O10" i="1"/>
  <c r="O81" i="1"/>
  <c r="O49" i="1"/>
  <c r="O9" i="1"/>
  <c r="B3" i="4"/>
  <c r="C6" i="2"/>
  <c r="A21" i="2"/>
  <c r="E14" i="2"/>
  <c r="B4" i="4"/>
  <c r="J66" i="1" l="1"/>
  <c r="F66" i="1" s="1"/>
  <c r="H66" i="1" s="1"/>
  <c r="J99" i="1"/>
  <c r="F99" i="1" s="1"/>
  <c r="H99" i="1" s="1"/>
  <c r="J100" i="1"/>
  <c r="F100" i="1" s="1"/>
  <c r="H100" i="1" s="1"/>
  <c r="J97" i="1"/>
  <c r="F97" i="1" s="1"/>
  <c r="H97" i="1" s="1"/>
  <c r="J104" i="1"/>
  <c r="F104" i="1" s="1"/>
  <c r="H104" i="1" s="1"/>
  <c r="J34" i="1"/>
  <c r="F34" i="1" s="1"/>
  <c r="G34" i="1" s="1"/>
  <c r="J52" i="1"/>
  <c r="F52" i="1" s="1"/>
  <c r="G52" i="1" s="1"/>
  <c r="J54" i="1"/>
  <c r="F54" i="1" s="1"/>
  <c r="G54" i="1" s="1"/>
  <c r="J96" i="1"/>
  <c r="F96" i="1" s="1"/>
  <c r="H96" i="1" s="1"/>
  <c r="J53" i="1"/>
  <c r="F53" i="1" s="1"/>
  <c r="G53" i="1" s="1"/>
  <c r="J95" i="1"/>
  <c r="F95" i="1" s="1"/>
  <c r="H95" i="1" s="1"/>
  <c r="J55" i="1"/>
  <c r="F55" i="1" s="1"/>
  <c r="G55" i="1" s="1"/>
  <c r="J91" i="1"/>
  <c r="F91" i="1" s="1"/>
  <c r="H91" i="1" s="1"/>
  <c r="B7" i="4"/>
  <c r="J93" i="1"/>
  <c r="F93" i="1" s="1"/>
  <c r="H93" i="1" s="1"/>
  <c r="J92" i="1"/>
  <c r="F92" i="1" s="1"/>
  <c r="H92" i="1" s="1"/>
  <c r="J94" i="1"/>
  <c r="F94" i="1" s="1"/>
  <c r="H94" i="1" s="1"/>
  <c r="J39" i="1"/>
  <c r="F39" i="1" s="1"/>
  <c r="G39" i="1" s="1"/>
  <c r="J44" i="1"/>
  <c r="F44" i="1" s="1"/>
  <c r="G44" i="1" s="1"/>
  <c r="J49" i="1"/>
  <c r="F49" i="1" s="1"/>
  <c r="G49" i="1" s="1"/>
  <c r="J47" i="1"/>
  <c r="F47" i="1" s="1"/>
  <c r="G47" i="1" s="1"/>
  <c r="J71" i="1"/>
  <c r="F71" i="1" s="1"/>
  <c r="H71" i="1" s="1"/>
  <c r="J40" i="1"/>
  <c r="F40" i="1" s="1"/>
  <c r="G40" i="1" s="1"/>
  <c r="J48" i="1"/>
  <c r="F48" i="1" s="1"/>
  <c r="G48" i="1" s="1"/>
  <c r="J37" i="1"/>
  <c r="F37" i="1" s="1"/>
  <c r="G37" i="1" s="1"/>
  <c r="J42" i="1"/>
  <c r="F42" i="1" s="1"/>
  <c r="G42" i="1" s="1"/>
  <c r="J43" i="1"/>
  <c r="F43" i="1" s="1"/>
  <c r="G43" i="1" s="1"/>
  <c r="J41" i="1"/>
  <c r="F41" i="1" s="1"/>
  <c r="G41" i="1" s="1"/>
  <c r="J89" i="1"/>
  <c r="F89" i="1" s="1"/>
  <c r="H89" i="1" s="1"/>
  <c r="J45" i="1"/>
  <c r="F45" i="1" s="1"/>
  <c r="G45" i="1" s="1"/>
  <c r="J90" i="1"/>
  <c r="F90" i="1" s="1"/>
  <c r="H90" i="1" s="1"/>
  <c r="J51" i="1"/>
  <c r="F51" i="1" s="1"/>
  <c r="G51" i="1" s="1"/>
  <c r="J27" i="1"/>
  <c r="F27" i="1" s="1"/>
  <c r="G27" i="1" s="1"/>
  <c r="J75" i="1"/>
  <c r="F75" i="1" s="1"/>
  <c r="H75" i="1" s="1"/>
  <c r="J81" i="1"/>
  <c r="F81" i="1" s="1"/>
  <c r="H81" i="1" s="1"/>
  <c r="J86" i="1"/>
  <c r="F86" i="1" s="1"/>
  <c r="H86" i="1" s="1"/>
  <c r="J50" i="1"/>
  <c r="F50" i="1" s="1"/>
  <c r="G50" i="1" s="1"/>
  <c r="J72" i="1"/>
  <c r="F72" i="1" s="1"/>
  <c r="H72" i="1" s="1"/>
  <c r="J79" i="1"/>
  <c r="F79" i="1" s="1"/>
  <c r="H79" i="1" s="1"/>
  <c r="J64" i="1"/>
  <c r="J30" i="1"/>
  <c r="F30" i="1" s="1"/>
  <c r="G30" i="1" s="1"/>
  <c r="J80" i="1"/>
  <c r="F80" i="1" s="1"/>
  <c r="H80" i="1" s="1"/>
  <c r="J83" i="1"/>
  <c r="F83" i="1" s="1"/>
  <c r="H83" i="1" s="1"/>
  <c r="J88" i="1"/>
  <c r="F88" i="1" s="1"/>
  <c r="H88" i="1" s="1"/>
  <c r="J78" i="1"/>
  <c r="F78" i="1" s="1"/>
  <c r="H78" i="1" s="1"/>
  <c r="J74" i="1"/>
  <c r="F74" i="1" s="1"/>
  <c r="H74" i="1" s="1"/>
  <c r="J85" i="1"/>
  <c r="F85" i="1" s="1"/>
  <c r="H85" i="1" s="1"/>
  <c r="J77" i="1"/>
  <c r="F77" i="1" s="1"/>
  <c r="H77" i="1" s="1"/>
  <c r="J73" i="1"/>
  <c r="F73" i="1" s="1"/>
  <c r="H73" i="1" s="1"/>
  <c r="J26" i="1"/>
  <c r="F26" i="1" s="1"/>
  <c r="G26" i="1" s="1"/>
  <c r="J87" i="1"/>
  <c r="F87" i="1" s="1"/>
  <c r="H87" i="1" s="1"/>
  <c r="J70" i="1"/>
  <c r="F70" i="1" s="1"/>
  <c r="H70" i="1" s="1"/>
  <c r="J84" i="1"/>
  <c r="F84" i="1" s="1"/>
  <c r="H84" i="1" s="1"/>
  <c r="J29" i="1"/>
  <c r="F29" i="1" s="1"/>
  <c r="G29" i="1" s="1"/>
  <c r="J76" i="1"/>
  <c r="F76" i="1" s="1"/>
  <c r="H76" i="1" s="1"/>
  <c r="J82" i="1"/>
  <c r="F82" i="1" s="1"/>
  <c r="H82" i="1" s="1"/>
  <c r="J28" i="1"/>
  <c r="F28" i="1" s="1"/>
  <c r="G28" i="1" s="1"/>
  <c r="J10" i="1"/>
  <c r="F10" i="1" s="1"/>
  <c r="G10" i="1" s="1"/>
  <c r="J23" i="1"/>
  <c r="F23" i="1" s="1"/>
  <c r="G23" i="1" s="1"/>
  <c r="J67" i="1"/>
  <c r="F67" i="1" s="1"/>
  <c r="H67" i="1" s="1"/>
  <c r="J31" i="1"/>
  <c r="F31" i="1" s="1"/>
  <c r="G31" i="1" s="1"/>
  <c r="J12" i="1"/>
  <c r="F12" i="1" s="1"/>
  <c r="G12" i="1" s="1"/>
  <c r="J32" i="1"/>
  <c r="F32" i="1" s="1"/>
  <c r="G32" i="1" s="1"/>
  <c r="J33" i="1"/>
  <c r="F33" i="1" s="1"/>
  <c r="G33" i="1" s="1"/>
  <c r="J58" i="1"/>
  <c r="F58" i="1" s="1"/>
  <c r="H58" i="1" s="1"/>
  <c r="J36" i="1"/>
  <c r="F36" i="1" s="1"/>
  <c r="G36" i="1" s="1"/>
  <c r="J65" i="1"/>
  <c r="F65" i="1" s="1"/>
  <c r="H65" i="1" s="1"/>
  <c r="J59" i="1"/>
  <c r="F59" i="1" s="1"/>
  <c r="H59" i="1" s="1"/>
  <c r="J24" i="1"/>
  <c r="F24" i="1" s="1"/>
  <c r="G24" i="1" s="1"/>
  <c r="J38" i="1"/>
  <c r="F38" i="1" s="1"/>
  <c r="G38" i="1" s="1"/>
  <c r="J62" i="1"/>
  <c r="F62" i="1" s="1"/>
  <c r="H62" i="1" s="1"/>
  <c r="J25" i="1"/>
  <c r="F25" i="1" s="1"/>
  <c r="G25" i="1" s="1"/>
  <c r="J60" i="1"/>
  <c r="F60" i="1" s="1"/>
  <c r="H60" i="1" s="1"/>
  <c r="C58" i="4"/>
  <c r="J63" i="1"/>
  <c r="F63" i="1" s="1"/>
  <c r="H63" i="1" s="1"/>
  <c r="J61" i="1"/>
  <c r="F61" i="1" s="1"/>
  <c r="H61" i="1" s="1"/>
  <c r="J57" i="1"/>
  <c r="F57" i="1" s="1"/>
  <c r="H57" i="1" s="1"/>
  <c r="J68" i="1"/>
  <c r="F68" i="1" s="1"/>
  <c r="H68" i="1" s="1"/>
  <c r="J69" i="1"/>
  <c r="F69" i="1" s="1"/>
  <c r="H69" i="1" s="1"/>
  <c r="F64" i="1"/>
  <c r="H64" i="1" s="1"/>
  <c r="J13" i="1"/>
  <c r="F13" i="1" s="1"/>
  <c r="G13" i="1" s="1"/>
  <c r="J21" i="1"/>
  <c r="F21" i="1" s="1"/>
  <c r="G21" i="1" s="1"/>
  <c r="J19" i="1"/>
  <c r="F19" i="1" s="1"/>
  <c r="G19" i="1" s="1"/>
  <c r="J20" i="1"/>
  <c r="F20" i="1" s="1"/>
  <c r="G20" i="1" s="1"/>
  <c r="J15" i="1"/>
  <c r="F15" i="1" s="1"/>
  <c r="G15" i="1" s="1"/>
  <c r="J16" i="1"/>
  <c r="F16" i="1" s="1"/>
  <c r="G16" i="1" s="1"/>
  <c r="J17" i="1"/>
  <c r="F17" i="1" s="1"/>
  <c r="G17" i="1" s="1"/>
  <c r="J7" i="1"/>
  <c r="F7" i="1" s="1"/>
  <c r="G7" i="1" s="1"/>
  <c r="J14" i="1"/>
  <c r="F14" i="1" s="1"/>
  <c r="G14" i="1" s="1"/>
  <c r="J8" i="1"/>
  <c r="F8" i="1" s="1"/>
  <c r="G8" i="1" s="1"/>
  <c r="J22" i="1"/>
  <c r="F22" i="1" s="1"/>
  <c r="G22" i="1" s="1"/>
  <c r="J18" i="1"/>
  <c r="F18" i="1" s="1"/>
  <c r="G18" i="1" s="1"/>
  <c r="J11" i="1"/>
  <c r="F11" i="1" s="1"/>
  <c r="G11" i="1" s="1"/>
  <c r="J9" i="1"/>
  <c r="F9" i="1" s="1"/>
  <c r="G9" i="1" s="1"/>
  <c r="C106" i="4"/>
  <c r="C34" i="4"/>
  <c r="B9" i="4"/>
  <c r="C82" i="4"/>
  <c r="B8" i="4"/>
  <c r="B10" i="4"/>
  <c r="P3" i="4" l="1"/>
  <c r="F14" i="2" s="1"/>
  <c r="H108" i="1"/>
  <c r="H110" i="1" s="1"/>
  <c r="P4" i="2" s="1"/>
  <c r="G108" i="1"/>
  <c r="B5" i="2" l="1"/>
  <c r="D4" i="2" s="1"/>
  <c r="D5" i="2" s="1"/>
  <c r="H5" i="2" s="1"/>
  <c r="G110" i="1"/>
  <c r="B6" i="2"/>
  <c r="M8" i="2" l="1"/>
  <c r="M9" i="2" s="1"/>
  <c r="Q22" i="2" s="1"/>
  <c r="P3" i="2"/>
  <c r="O28" i="2" s="1"/>
  <c r="D7" i="2"/>
  <c r="G21" i="2" s="1"/>
  <c r="M12" i="2"/>
  <c r="M13" i="2" s="1"/>
  <c r="W28" i="2" s="1"/>
  <c r="B4" i="3"/>
  <c r="B15" i="3" s="1"/>
  <c r="G9" i="3" l="1"/>
  <c r="B30" i="3"/>
  <c r="B49" i="3"/>
  <c r="B75" i="3"/>
  <c r="G12" i="3"/>
  <c r="G11" i="3"/>
  <c r="G10" i="3"/>
  <c r="G19" i="2"/>
  <c r="D17" i="2" s="1"/>
  <c r="H19" i="2" l="1"/>
</calcChain>
</file>

<file path=xl/sharedStrings.xml><?xml version="1.0" encoding="utf-8"?>
<sst xmlns="http://schemas.openxmlformats.org/spreadsheetml/2006/main" count="314" uniqueCount="244">
  <si>
    <t>rang</t>
  </si>
  <si>
    <t>rg série</t>
  </si>
  <si>
    <t>nombre</t>
  </si>
  <si>
    <t>val.</t>
  </si>
  <si>
    <t>i</t>
  </si>
  <si>
    <t>xAi</t>
  </si>
  <si>
    <t>xBi</t>
  </si>
  <si>
    <t>A + B</t>
  </si>
  <si>
    <t>éch.</t>
  </si>
  <si>
    <t>utile</t>
  </si>
  <si>
    <t>A</t>
  </si>
  <si>
    <t>B</t>
  </si>
  <si>
    <t>réel</t>
  </si>
  <si>
    <t>de rang</t>
  </si>
  <si>
    <t>cons.</t>
  </si>
  <si>
    <t>pour</t>
  </si>
  <si>
    <t>nb de rg égaux</t>
  </si>
  <si>
    <t>taille :</t>
  </si>
  <si>
    <t>nA</t>
  </si>
  <si>
    <t>nB</t>
  </si>
  <si>
    <t>min(nA,nB)=</t>
  </si>
  <si>
    <t>taille min.</t>
  </si>
  <si>
    <t>max(nA,nB)=</t>
  </si>
  <si>
    <t>taille max</t>
  </si>
  <si>
    <t>= rA</t>
  </si>
  <si>
    <t>= rB</t>
  </si>
  <si>
    <t>nA =</t>
  </si>
  <si>
    <t>nB =</t>
  </si>
  <si>
    <t>UA =</t>
  </si>
  <si>
    <t>rA =</t>
  </si>
  <si>
    <t>UB =</t>
  </si>
  <si>
    <t>U = min(UA,UB) =</t>
  </si>
  <si>
    <t>rm= min(rA,rB)</t>
  </si>
  <si>
    <t>N =</t>
  </si>
  <si>
    <t xml:space="preserve">|eo| = </t>
  </si>
  <si>
    <t>(valeur z de la v.a. Z associée au U de Mann-Whitney)</t>
  </si>
  <si>
    <t>pour alpha =</t>
  </si>
  <si>
    <t xml:space="preserve">Hypothèses du test d'égalité </t>
  </si>
  <si>
    <t>H0 : A et B ont la même distribution</t>
  </si>
  <si>
    <t>des distributions de A et B :</t>
  </si>
  <si>
    <t>H1 : A et B ont des distributions distinctes</t>
  </si>
  <si>
    <t xml:space="preserve">Pour le test unilatéral associé à </t>
  </si>
  <si>
    <t>alpha =</t>
  </si>
  <si>
    <t>seuil au risque alpha :</t>
  </si>
  <si>
    <t>au risque</t>
  </si>
  <si>
    <t>alpha s =</t>
  </si>
  <si>
    <t>Table de Mann-Whitney ( pour max (nA, nB) &lt;= 6 ) :</t>
  </si>
  <si>
    <t>min(nA,nB) =</t>
  </si>
  <si>
    <t>U =</t>
  </si>
  <si>
    <t>max(nA,nB)=3</t>
  </si>
  <si>
    <t>min(nA,nB)</t>
  </si>
  <si>
    <t>max(nA,nB)</t>
  </si>
  <si>
    <t>alpha s</t>
  </si>
  <si>
    <t>U</t>
  </si>
  <si>
    <t>max(nA,nB)=4</t>
  </si>
  <si>
    <t>max(nA,nB)=5</t>
  </si>
  <si>
    <t>max(nA,nB)=6</t>
  </si>
  <si>
    <t>Table de Mann-Whitney ( pour  max(nA, nB) &lt;= 20 ) :</t>
  </si>
  <si>
    <t xml:space="preserve">seuil m(alpha) = </t>
  </si>
  <si>
    <t>alpha</t>
  </si>
  <si>
    <t>seuil</t>
  </si>
  <si>
    <t>alpha = 0,1%</t>
  </si>
  <si>
    <t>alpha = 1%</t>
  </si>
  <si>
    <t>alpha = 2,5%</t>
  </si>
  <si>
    <t>alpha = 5%</t>
  </si>
  <si>
    <t>(unidirectionnel)</t>
  </si>
  <si>
    <t>Remarques</t>
  </si>
  <si>
    <t>statistique non paramétrique (test d'une distribution identique dans les deux populations)</t>
  </si>
  <si>
    <t>L'hypothèse nulle est que les deux échantillons sont comparables à deux échantillons</t>
  </si>
  <si>
    <t>Il n'a pas d'exigences sur la distribution des valeurs.</t>
  </si>
  <si>
    <t>Présentation</t>
  </si>
  <si>
    <t>Mode d'emploi</t>
  </si>
  <si>
    <r>
      <t xml:space="preserve">Les remplacer éventuellement par une valeur très faible </t>
    </r>
    <r>
      <rPr>
        <u/>
        <sz val="10"/>
        <rFont val="Arial"/>
        <family val="2"/>
      </rPr>
      <t>qui ne modifie pas le rang de la valeur</t>
    </r>
    <r>
      <rPr>
        <sz val="10"/>
        <rFont val="Arial"/>
        <family val="2"/>
      </rPr>
      <t>.</t>
    </r>
  </si>
  <si>
    <r>
      <t>Attention</t>
    </r>
    <r>
      <rPr>
        <sz val="10"/>
        <rFont val="Arial"/>
        <family val="2"/>
      </rPr>
      <t xml:space="preserve"> : il ne doit pas y avoir de valeurs nulles dans les données.</t>
    </r>
  </si>
  <si>
    <t>P. Georgin et M. Gouet</t>
  </si>
  <si>
    <t>Statistiques avec Excel 2000.</t>
  </si>
  <si>
    <t>Eyrolles, Paris, 2000. 338 p.</t>
  </si>
  <si>
    <t>avec l'aimable autorisation des auteurs et de l'éditeur.</t>
  </si>
  <si>
    <t>Statistiques avec Excel.</t>
  </si>
  <si>
    <t>Presses universitaires de Rennes - 2005. 343 p.</t>
  </si>
  <si>
    <t>Disponible également sur CD ROM avec l'ouvrage :</t>
  </si>
  <si>
    <t>Cet outil est extrait de :</t>
  </si>
  <si>
    <r>
      <t xml:space="preserve">C'est un test non paramétrique utilisant </t>
    </r>
    <r>
      <rPr>
        <u/>
        <sz val="10"/>
        <rFont val="Arial"/>
        <family val="2"/>
      </rPr>
      <t>les rangs des valeurs.</t>
    </r>
  </si>
  <si>
    <t>Réalisation sous R</t>
  </si>
  <si>
    <t>La dernière feuille indique des méthodes pour réaliser le test</t>
  </si>
  <si>
    <t>à l'aide du logiciel R.</t>
  </si>
  <si>
    <t>SIEGEL (S.) and CASTELLAN (N.J.), 1988. Nonparametric statistics for the behavioral sciences. McGraw-Hill, New York, 399 p.</t>
  </si>
  <si>
    <t>Références</t>
  </si>
  <si>
    <t>Gr1</t>
  </si>
  <si>
    <t>Gr2</t>
  </si>
  <si>
    <t>Test de Mann &amp; Whitney pour deux échantillons indépendants</t>
  </si>
  <si>
    <t>Commande</t>
  </si>
  <si>
    <t>attach (DA)</t>
  </si>
  <si>
    <t>Gr</t>
  </si>
  <si>
    <t>Mesure</t>
  </si>
  <si>
    <t>GR1</t>
  </si>
  <si>
    <t>etc…</t>
  </si>
  <si>
    <t>GR2</t>
  </si>
  <si>
    <t>…</t>
  </si>
  <si>
    <t>attach (emp)</t>
  </si>
  <si>
    <t>kruskal.test (Mesure ~ Gr, …)</t>
  </si>
  <si>
    <t>#  Test exact si effectif &lt; 50</t>
  </si>
  <si>
    <t>ex &lt;- oneway_test (Mesure ~ Gr, distribution = "exact", …)</t>
  </si>
  <si>
    <t>pvalue (ex)</t>
  </si>
  <si>
    <t>Commandes</t>
  </si>
  <si>
    <t># Approximation de Monte Carlo si effectif &gt; 50</t>
  </si>
  <si>
    <t>mc &lt;- oneway_test (Mesure ~ Gr, distribution = approximate (B = 5000), …)</t>
  </si>
  <si>
    <t>library (coin)</t>
  </si>
  <si>
    <t>pvalue (mc)</t>
  </si>
  <si>
    <t>Avec Rcmdr</t>
  </si>
  <si>
    <t>Statistiques / Tests non paramétriques / test Wilcoxon apparié</t>
  </si>
  <si>
    <t>ou</t>
  </si>
  <si>
    <t>Statistiques / Tests non paramétriques / Test Kruskal-Wallis</t>
  </si>
  <si>
    <t>Statistiques / Tests non paramétriques / Test Wilcoxon bivarié</t>
  </si>
  <si>
    <t>ex &lt;- wilcox_test (Mesure ~ Gr, distribution = "exact", …)</t>
  </si>
  <si>
    <t>mc &lt;- wilcox_test (Mesure ~ Gr, distribution = approximate (B = 5000), …)</t>
  </si>
  <si>
    <t>5. Graphique</t>
  </si>
  <si>
    <t>wilcox.test (Gr1, Gr2, paired = FALSE, …)</t>
  </si>
  <si>
    <r>
      <t>ATTENTION</t>
    </r>
    <r>
      <rPr>
        <sz val="10"/>
        <rFont val="Arial"/>
        <family val="2"/>
      </rPr>
      <t xml:space="preserve"> : corriger </t>
    </r>
    <r>
      <rPr>
        <b/>
        <sz val="10"/>
        <rFont val="Courier New"/>
        <family val="3"/>
      </rPr>
      <t>paired = TRUE</t>
    </r>
    <r>
      <rPr>
        <sz val="10"/>
        <rFont val="Arial"/>
        <family val="2"/>
      </rPr>
      <t xml:space="preserve"> par </t>
    </r>
    <r>
      <rPr>
        <b/>
        <sz val="10"/>
        <rFont val="Courier New"/>
        <family val="3"/>
      </rPr>
      <t>paired = FALSE</t>
    </r>
  </si>
  <si>
    <t>boxplot (Mesure ~ Gr, data = emp, …)</t>
  </si>
  <si>
    <t>Il est parfois nommé "Test de Wilcoxon" ou "Test de Wilcoxon-Mann-Whitney".</t>
  </si>
  <si>
    <t>Test de Mann-Whitney de comparaison non paramétrique de deux séries indépendantes</t>
  </si>
  <si>
    <t xml:space="preserve">       Conclusion :</t>
  </si>
  <si>
    <t>Test de Mann-Whitney : indiquer en B8 un seuil de risque de 5%, 2.5%, 1% ou 0.1% (unidirectionnel)</t>
  </si>
  <si>
    <r>
      <t>Fonction</t>
    </r>
    <r>
      <rPr>
        <sz val="10"/>
        <rFont val="Arial"/>
        <family val="2"/>
      </rPr>
      <t xml:space="preserve"> : wilcox.test {stats}</t>
    </r>
  </si>
  <si>
    <r>
      <t>Fonction</t>
    </r>
    <r>
      <rPr>
        <sz val="10"/>
        <rFont val="Arial"/>
        <family val="2"/>
      </rPr>
      <t xml:space="preserve"> : kruskal.test {stats}</t>
    </r>
  </si>
  <si>
    <t>2. Echantillons "empilés" (= "emp") - Test de Mann &amp; Whitney ou test de kruskal &amp; Wallis</t>
  </si>
  <si>
    <t>- dans tous les cas le test est unidirectionnel.</t>
  </si>
  <si>
    <t>- si l'échantillon le plus petit est &gt; 20 l'approximation normale de p est justifiée.</t>
  </si>
  <si>
    <t>- si l'échantillon le plus petit est &lt; ou = 20 l'approximation normale de p n'est pas justifiée.</t>
  </si>
  <si>
    <t>- si l'échantillon le plus grand est &lt; 7, on obtient la probabilité exacte de U (ligne 19).</t>
  </si>
  <si>
    <t>Il suffit de coller les deux échantillons à comparer dans la feuille 'Données'.</t>
  </si>
  <si>
    <t>Remarques et suggestions :</t>
  </si>
  <si>
    <t>info@anastats.fr</t>
  </si>
  <si>
    <r>
      <t>Fonction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: wilcox_test {coin}</t>
    </r>
  </si>
  <si>
    <r>
      <t>Fonction</t>
    </r>
    <r>
      <rPr>
        <sz val="10"/>
        <rFont val="Arial"/>
        <family val="2"/>
      </rPr>
      <t xml:space="preserve"> : oneway_test {coin}</t>
    </r>
  </si>
  <si>
    <r>
      <t xml:space="preserve">ATTENTION : pas de valeur nulle dans les données. Remplacer éventuellement par 0.01 ou toute autre valeur qui ne modifie pas </t>
    </r>
    <r>
      <rPr>
        <b/>
        <u/>
        <sz val="9"/>
        <color indexed="10"/>
        <rFont val="Arial"/>
        <family val="2"/>
      </rPr>
      <t>le rang</t>
    </r>
    <r>
      <rPr>
        <b/>
        <sz val="9"/>
        <color indexed="10"/>
        <rFont val="Arial"/>
        <family val="2"/>
      </rPr>
      <t xml:space="preserve"> des valeurs nulles.</t>
    </r>
  </si>
  <si>
    <t>xxx</t>
  </si>
  <si>
    <t>mY1 =</t>
  </si>
  <si>
    <t>Sommes</t>
  </si>
  <si>
    <t>Moyennes</t>
  </si>
  <si>
    <t xml:space="preserve">n1 = </t>
  </si>
  <si>
    <t>n0 =</t>
  </si>
  <si>
    <t xml:space="preserve">n = </t>
  </si>
  <si>
    <t xml:space="preserve">rb = </t>
  </si>
  <si>
    <t>pa&gt;b =</t>
  </si>
  <si>
    <t>Moy. Rg A</t>
  </si>
  <si>
    <t>Moy. Rg B</t>
  </si>
  <si>
    <t>Grandeur de l'effet :</t>
  </si>
  <si>
    <t>Dans le cas présent</t>
  </si>
  <si>
    <t xml:space="preserve">En absence de différence entre les populations A et B, la probabilité qu'un échantillon tiré </t>
  </si>
  <si>
    <t xml:space="preserve">  de la population A soit supérieur (ou inférieur) à un échantillon tiré de la population B est de 0.5</t>
  </si>
  <si>
    <t>Médiane A</t>
  </si>
  <si>
    <t>Médiane B</t>
  </si>
  <si>
    <t>Grandeur de l'effet</t>
  </si>
  <si>
    <t xml:space="preserve">  Plus la probabilité ci-dessous est proche de 0.5, moins les populations diffèrent.</t>
  </si>
  <si>
    <t>Aller ensuite lire les résultats dans la feuille 'test'.</t>
  </si>
  <si>
    <t>Test de Wilcoxon-Mann-Whitney à l'aide du logiciel R</t>
  </si>
  <si>
    <t xml:space="preserve">       Si l'argument paired=TRUE c'est le test "des rangs signés de Wilcoxon" qui est utilisé pour deux séries appariées.</t>
  </si>
  <si>
    <r>
      <rPr>
        <b/>
        <sz val="10"/>
        <rFont val="Arial"/>
        <family val="2"/>
      </rPr>
      <t>N.B.</t>
    </r>
    <r>
      <rPr>
        <sz val="10"/>
        <rFont val="Arial"/>
        <family val="2"/>
      </rPr>
      <t xml:space="preserve"> Sous R la fonction </t>
    </r>
    <r>
      <rPr>
        <sz val="10"/>
        <rFont val="Courier New"/>
        <family val="3"/>
      </rPr>
      <t>wilcox.test()</t>
    </r>
    <r>
      <rPr>
        <sz val="10"/>
        <rFont val="Arial"/>
        <family val="2"/>
      </rPr>
      <t xml:space="preserve"> est utilisée pour deux échantillons indépendants si l'argument paired=FALSE.</t>
    </r>
  </si>
  <si>
    <t>Ce test sert à comparer deux échantillons indépendants du point de vue de leurs "localisations" à l'intérieur d'une population.</t>
  </si>
  <si>
    <r>
      <t xml:space="preserve">   de tendance centrale comme le test paramétrique </t>
    </r>
    <r>
      <rPr>
        <i/>
        <sz val="10"/>
        <rFont val="Arial"/>
        <family val="2"/>
      </rPr>
      <t>'t'</t>
    </r>
    <r>
      <rPr>
        <sz val="10"/>
        <rFont val="Arial"/>
        <family val="2"/>
      </rPr>
      <t xml:space="preserve"> de Student.</t>
    </r>
  </si>
  <si>
    <t xml:space="preserve">   qui auraient été tirés de la même population. Ce n'est pas un test de comparaison</t>
  </si>
  <si>
    <t>Pour des effectifs plus élevés utiliser le logiciel R par exemple.</t>
  </si>
  <si>
    <r>
      <rPr>
        <b/>
        <sz val="10"/>
        <rFont val="Arial"/>
        <family val="2"/>
      </rPr>
      <t>Ne pas le confondre</t>
    </r>
    <r>
      <rPr>
        <sz val="10"/>
        <rFont val="Arial"/>
      </rPr>
      <t xml:space="preserve"> avec le test "des rangs signés de Wilcoxon" qui concerne deux séries appariées.</t>
    </r>
  </si>
  <si>
    <t>Le test concerne en particulier les petits échantillons (n &lt; 51) et/ou les données ordinales.</t>
  </si>
  <si>
    <t>6. Réaliser en boucle une série de tests de Wilcoxon pour échantillons indépendants</t>
  </si>
  <si>
    <r>
      <t xml:space="preserve">3. Echantillons "empilés" (= "emp") - Test de permutation </t>
    </r>
    <r>
      <rPr>
        <b/>
        <u/>
        <sz val="11"/>
        <rFont val="Arial"/>
        <family val="2"/>
      </rPr>
      <t>sur les rangs</t>
    </r>
  </si>
  <si>
    <r>
      <t xml:space="preserve">4. Echantillons "empilés" (= "emp") - Test de permutation </t>
    </r>
    <r>
      <rPr>
        <b/>
        <u/>
        <sz val="11"/>
        <rFont val="Arial"/>
        <family val="2"/>
      </rPr>
      <t>sur les valeurs</t>
    </r>
  </si>
  <si>
    <t xml:space="preserve">Ce programme permet des tests de Wilcoxon sur une série de variables numériques </t>
  </si>
  <si>
    <t xml:space="preserve">    continues ou ordinales et de produire les p-values ajustées.</t>
  </si>
  <si>
    <t>ID</t>
  </si>
  <si>
    <t>V1</t>
  </si>
  <si>
    <t>V2</t>
  </si>
  <si>
    <t>V3</t>
  </si>
  <si>
    <t>V4</t>
  </si>
  <si>
    <t>V5</t>
  </si>
  <si>
    <t>categ</t>
  </si>
  <si>
    <t>S1</t>
  </si>
  <si>
    <t>S2</t>
  </si>
  <si>
    <t>S3</t>
  </si>
  <si>
    <t>S4</t>
  </si>
  <si>
    <t>S5</t>
  </si>
  <si>
    <t>S6</t>
  </si>
  <si>
    <t>S7</t>
  </si>
  <si>
    <t>S8</t>
  </si>
  <si>
    <t xml:space="preserve">   5 variables ordinales et une catégorielle à 2 modalités.</t>
  </si>
  <si>
    <t>On souhaite comparer les deux groupes A et B par un test de Wilcoxon sur les 5 variables ordinales.</t>
  </si>
  <si>
    <t>library(dplyr)</t>
  </si>
  <si>
    <t>#Test wilcoxon pour échantillons indépendants</t>
  </si>
  <si>
    <t>options("scipen"=100)</t>
  </si>
  <si>
    <t xml:space="preserve">  interm &lt;- list(pval=wilcox$p.value)</t>
  </si>
  <si>
    <t xml:space="preserve">  result &lt;- simplify2array(interm)</t>
  </si>
  <si>
    <t xml:space="preserve">  return(result)</t>
  </si>
  <si>
    <t>}</t>
  </si>
  <si>
    <t># Exécution de la fonction (résultat numérique)</t>
  </si>
  <si>
    <t># Faire un data frame, les noms de variables seront les noms de lignes.</t>
  </si>
  <si>
    <t>df&lt;-data.frame(num)</t>
  </si>
  <si>
    <t># Ajustement des p-values</t>
  </si>
  <si>
    <t># Faire une deuxième colonne avec les p-values ajustées</t>
  </si>
  <si>
    <t>df[2]&lt;-adj</t>
  </si>
  <si>
    <t xml:space="preserve"># sortir la colonne d'intéret puis la coller à un certain nombre de colonnes </t>
  </si>
  <si>
    <t>categ&lt;-select(data1,categ)</t>
  </si>
  <si>
    <r>
      <rPr>
        <u/>
        <sz val="10"/>
        <rFont val="Arial"/>
        <family val="2"/>
      </rPr>
      <t>Exemple</t>
    </r>
    <r>
      <rPr>
        <sz val="10"/>
        <rFont val="Arial"/>
      </rPr>
      <t xml:space="preserve"> avec des données importées sous 'data1'</t>
    </r>
  </si>
  <si>
    <t>fw &lt;- function(x, categ) {</t>
  </si>
  <si>
    <t xml:space="preserve">  wilcox &lt;- wilcox.test(x~categ, data=data2)</t>
  </si>
  <si>
    <t>num&lt;-apply(data2[,-1],MARGIN=2, fw)</t>
  </si>
  <si>
    <t>- les noms des variables</t>
  </si>
  <si>
    <t>- les p-values du test</t>
  </si>
  <si>
    <t>- les p-values ajustées</t>
  </si>
  <si>
    <r>
      <rPr>
        <u/>
        <sz val="10"/>
        <rFont val="Arial"/>
        <family val="2"/>
      </rPr>
      <t>Résultat</t>
    </r>
    <r>
      <rPr>
        <sz val="10"/>
        <rFont val="Arial"/>
        <family val="2"/>
      </rPr>
      <t xml:space="preserve"> : un data frame avec 3 colonnes :</t>
    </r>
  </si>
  <si>
    <t>data2&lt;-bind_cols(categ,data1[,1:5]) # choix des colonnes à tester.</t>
  </si>
  <si>
    <t>adj&lt;-p.adjust(num, method="holm") # Possibilité de choisir une autre méthode d'ajustement.</t>
  </si>
  <si>
    <t>7. Réaliser en boucle des box-plots indiquant la p-value du test de Wilcoxon</t>
  </si>
  <si>
    <t>On utilisera ici les données 'data1' vues ci-dessus.</t>
  </si>
  <si>
    <t># choisi dans une nouvelle base de circonstance (ici ‘data2’ avec categ).</t>
  </si>
  <si>
    <t># Boxplots en série, avec le nom de variable en titre</t>
  </si>
  <si>
    <t>library(ggplot2)</t>
  </si>
  <si>
    <t xml:space="preserve">    geom_boxplot(outlier.colour = "black")+</t>
  </si>
  <si>
    <t xml:space="preserve">    ggtitle(label=namegraph)+</t>
  </si>
  <si>
    <t xml:space="preserve">             label=paste("Wilcoxon p-value = ",</t>
  </si>
  <si>
    <t xml:space="preserve">                         formatC(test[1],digits=4, format="f")),</t>
  </si>
  <si>
    <t xml:space="preserve">             fontface="italic")+</t>
  </si>
  <si>
    <t xml:space="preserve">    theme(legend.position="none",</t>
  </si>
  <si>
    <t xml:space="preserve">          plot.title=element_text(hjust=0.5, face="bold"),</t>
  </si>
  <si>
    <t xml:space="preserve">          axis.text.x = element_text(face="bold", color="darkblue", </t>
  </si>
  <si>
    <t xml:space="preserve">                                     size=10),axis.title.x = element_text(face="bold", size=12),</t>
  </si>
  <si>
    <t xml:space="preserve">          axis.title.y = element_text(face="bold", size=12))+</t>
  </si>
  <si>
    <t xml:space="preserve">    scale_fill_manual(values=c("orange", "green"))</t>
  </si>
  <si>
    <t xml:space="preserve">  print(p)</t>
  </si>
  <si>
    <t>for(i in 2: ncol(data2)){</t>
  </si>
  <si>
    <t xml:space="preserve">    xlab("Catégorie") + ylab("Réponses")+</t>
  </si>
  <si>
    <t xml:space="preserve">    annotate("text", x=1.5, y=max(data2[,i]+1), </t>
  </si>
  <si>
    <t xml:space="preserve">    stat_summary(fun=median, geom="point", shape=3, size=2, col="seagreen1")+</t>
  </si>
  <si>
    <t xml:space="preserve">  ggsave(paste(namegraph,".pdf"),p)</t>
  </si>
  <si>
    <t xml:space="preserve">data2&lt;-select(data1, categ, 1:5) %&gt;% </t>
  </si>
  <si>
    <t xml:space="preserve">  mutate(categ=as.factor(categ))</t>
  </si>
  <si>
    <t>fw &lt;- function(x) {</t>
  </si>
  <si>
    <t xml:space="preserve">  namegraph &lt;- names(data2[,i])</t>
  </si>
  <si>
    <t xml:space="preserve">  test &lt;- apply(data2[,i], MARGIN=2, FUN=fw)</t>
  </si>
  <si>
    <t xml:space="preserve">  p &lt;- ggplot(data2, aes(y=.data[[namegraph]], x=categ, fill=categ))+</t>
  </si>
  <si>
    <t>Exemple</t>
  </si>
  <si>
    <t>1. Echantillons côte à côte (importés sous "DA")</t>
  </si>
  <si>
    <t>(0.1%, 1%, 2.5%, 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</si>
</sst>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F_-;\-* #,##0.00\ _F_-;_-* &quot;-&quot;??\ _F_-;_-@_-"/>
    <numFmt numFmtId="165" formatCode="General_)"/>
    <numFmt numFmtId="166" formatCode="0.0%"/>
    <numFmt numFmtId="167" formatCode="_-* #,##0.00\ _€_-;\-* #,##0.00\ _€_-;_-* &quot;-&quot;??\ _€_-;_-@_-"/>
    <numFmt numFmtId="168" formatCode="0.0000"/>
    <numFmt numFmtId="169" formatCode="0.0"/>
    <numFmt numFmtId="170" formatCode="0.000"/>
  </numFmts>
  <fonts count="31" x14ac:knownFonts="1">
    <font>
      <sz val="10"/>
      <name val="Arial"/>
    </font>
    <font>
      <sz val="11"/>
      <color theme="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Helv"/>
    </font>
    <font>
      <b/>
      <sz val="9"/>
      <color indexed="10"/>
      <name val="Arial"/>
      <family val="2"/>
    </font>
    <font>
      <b/>
      <u/>
      <sz val="10"/>
      <name val="Arial"/>
      <family val="2"/>
    </font>
    <font>
      <b/>
      <u/>
      <sz val="9"/>
      <color indexed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b/>
      <sz val="10"/>
      <color indexed="18"/>
      <name val="Courier New"/>
      <family val="3"/>
    </font>
    <font>
      <b/>
      <sz val="16"/>
      <color indexed="16"/>
      <name val="Courier New"/>
      <family val="3"/>
    </font>
    <font>
      <b/>
      <sz val="10"/>
      <name val="Courier New"/>
      <family val="3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2"/>
      <name val="Arial"/>
      <family val="2"/>
    </font>
    <font>
      <sz val="10"/>
      <name val="Courier New"/>
      <family val="3"/>
    </font>
    <font>
      <b/>
      <u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5" fillId="0" borderId="0" applyFont="0" applyFill="0" applyBorder="0" applyAlignment="0" applyProtection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27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0" fillId="0" borderId="6" xfId="0" applyBorder="1"/>
    <xf numFmtId="0" fontId="9" fillId="0" borderId="0" xfId="0" applyFont="1"/>
    <xf numFmtId="0" fontId="10" fillId="0" borderId="0" xfId="0" applyFont="1" applyAlignment="1">
      <alignment horizontal="right"/>
    </xf>
    <xf numFmtId="1" fontId="0" fillId="0" borderId="0" xfId="0" applyNumberFormat="1" applyAlignment="1">
      <alignment horizontal="center"/>
    </xf>
    <xf numFmtId="0" fontId="0" fillId="0" borderId="6" xfId="0" applyBorder="1" applyAlignment="1">
      <alignment horizontal="right"/>
    </xf>
    <xf numFmtId="0" fontId="2" fillId="0" borderId="6" xfId="0" applyFont="1" applyBorder="1"/>
    <xf numFmtId="0" fontId="0" fillId="0" borderId="1" xfId="0" applyBorder="1"/>
    <xf numFmtId="0" fontId="0" fillId="0" borderId="7" xfId="0" applyBorder="1"/>
    <xf numFmtId="0" fontId="0" fillId="0" borderId="2" xfId="0" applyBorder="1"/>
    <xf numFmtId="0" fontId="0" fillId="0" borderId="8" xfId="0" applyBorder="1"/>
    <xf numFmtId="0" fontId="0" fillId="0" borderId="0" xfId="0" applyAlignment="1">
      <alignment horizontal="left"/>
    </xf>
    <xf numFmtId="0" fontId="0" fillId="0" borderId="8" xfId="0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5" fillId="0" borderId="6" xfId="0" applyFont="1" applyBorder="1"/>
    <xf numFmtId="9" fontId="0" fillId="0" borderId="0" xfId="0" applyNumberFormat="1"/>
    <xf numFmtId="0" fontId="5" fillId="0" borderId="0" xfId="0" applyFont="1" applyAlignment="1">
      <alignment horizontal="right"/>
    </xf>
    <xf numFmtId="10" fontId="0" fillId="0" borderId="6" xfId="0" applyNumberFormat="1" applyBorder="1"/>
    <xf numFmtId="9" fontId="0" fillId="0" borderId="6" xfId="0" applyNumberFormat="1" applyBorder="1"/>
    <xf numFmtId="166" fontId="11" fillId="0" borderId="0" xfId="0" applyNumberFormat="1" applyFont="1"/>
    <xf numFmtId="0" fontId="0" fillId="2" borderId="0" xfId="0" applyFill="1"/>
    <xf numFmtId="0" fontId="17" fillId="2" borderId="0" xfId="0" applyFont="1" applyFill="1"/>
    <xf numFmtId="0" fontId="22" fillId="2" borderId="0" xfId="0" applyFont="1" applyFill="1"/>
    <xf numFmtId="0" fontId="16" fillId="2" borderId="0" xfId="0" applyFont="1" applyFill="1"/>
    <xf numFmtId="0" fontId="18" fillId="2" borderId="0" xfId="0" applyFont="1" applyFill="1"/>
    <xf numFmtId="0" fontId="19" fillId="2" borderId="0" xfId="0" applyFont="1" applyFill="1"/>
    <xf numFmtId="0" fontId="20" fillId="2" borderId="0" xfId="0" applyFont="1" applyFill="1"/>
    <xf numFmtId="0" fontId="5" fillId="2" borderId="0" xfId="0" applyFont="1" applyFill="1"/>
    <xf numFmtId="0" fontId="13" fillId="2" borderId="0" xfId="0" applyFont="1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2" fontId="0" fillId="2" borderId="3" xfId="0" applyNumberFormat="1" applyFill="1" applyBorder="1"/>
    <xf numFmtId="2" fontId="0" fillId="2" borderId="0" xfId="0" applyNumberFormat="1" applyFill="1"/>
    <xf numFmtId="1" fontId="0" fillId="2" borderId="0" xfId="0" applyNumberFormat="1" applyFill="1"/>
    <xf numFmtId="2" fontId="0" fillId="2" borderId="0" xfId="0" quotePrefix="1" applyNumberFormat="1" applyFill="1"/>
    <xf numFmtId="2" fontId="0" fillId="3" borderId="4" xfId="0" applyNumberFormat="1" applyFill="1" applyBorder="1" applyProtection="1">
      <protection locked="0"/>
    </xf>
    <xf numFmtId="2" fontId="0" fillId="3" borderId="5" xfId="0" applyNumberFormat="1" applyFill="1" applyBorder="1" applyProtection="1">
      <protection locked="0"/>
    </xf>
    <xf numFmtId="2" fontId="0" fillId="3" borderId="12" xfId="0" applyNumberFormat="1" applyFill="1" applyBorder="1" applyProtection="1">
      <protection locked="0"/>
    </xf>
    <xf numFmtId="2" fontId="0" fillId="3" borderId="13" xfId="0" applyNumberFormat="1" applyFill="1" applyBorder="1" applyProtection="1">
      <protection locked="0"/>
    </xf>
    <xf numFmtId="0" fontId="2" fillId="2" borderId="0" xfId="0" applyFont="1" applyFill="1"/>
    <xf numFmtId="164" fontId="0" fillId="2" borderId="0" xfId="0" applyNumberFormat="1" applyFill="1"/>
    <xf numFmtId="0" fontId="4" fillId="2" borderId="0" xfId="0" applyFont="1" applyFill="1"/>
    <xf numFmtId="0" fontId="8" fillId="2" borderId="0" xfId="0" applyFont="1" applyFill="1"/>
    <xf numFmtId="165" fontId="6" fillId="2" borderId="0" xfId="0" applyNumberFormat="1" applyFont="1" applyFill="1" applyAlignment="1">
      <alignment horizontal="left"/>
    </xf>
    <xf numFmtId="165" fontId="6" fillId="2" borderId="0" xfId="0" applyNumberFormat="1" applyFont="1" applyFill="1"/>
    <xf numFmtId="0" fontId="7" fillId="2" borderId="0" xfId="0" applyFont="1" applyFill="1"/>
    <xf numFmtId="165" fontId="6" fillId="2" borderId="0" xfId="0" applyNumberFormat="1" applyFont="1" applyFill="1" applyAlignment="1">
      <alignment horizontal="right"/>
    </xf>
    <xf numFmtId="10" fontId="6" fillId="2" borderId="0" xfId="0" applyNumberFormat="1" applyFont="1" applyFill="1"/>
    <xf numFmtId="165" fontId="7" fillId="2" borderId="0" xfId="0" applyNumberFormat="1" applyFont="1" applyFill="1"/>
    <xf numFmtId="1" fontId="6" fillId="2" borderId="0" xfId="0" applyNumberFormat="1" applyFont="1" applyFill="1" applyAlignment="1">
      <alignment horizontal="left"/>
    </xf>
    <xf numFmtId="0" fontId="3" fillId="2" borderId="0" xfId="0" applyFont="1" applyFill="1"/>
    <xf numFmtId="165" fontId="12" fillId="2" borderId="0" xfId="0" applyNumberFormat="1" applyFont="1" applyFill="1"/>
    <xf numFmtId="165" fontId="12" fillId="2" borderId="0" xfId="0" applyNumberFormat="1" applyFont="1" applyFill="1" applyAlignment="1">
      <alignment horizontal="left"/>
    </xf>
    <xf numFmtId="10" fontId="12" fillId="2" borderId="0" xfId="0" applyNumberFormat="1" applyFont="1" applyFill="1" applyAlignment="1">
      <alignment horizontal="left"/>
    </xf>
    <xf numFmtId="165" fontId="12" fillId="2" borderId="0" xfId="0" applyNumberFormat="1" applyFont="1" applyFill="1" applyAlignment="1">
      <alignment horizontal="right"/>
    </xf>
    <xf numFmtId="10" fontId="6" fillId="2" borderId="0" xfId="0" applyNumberFormat="1" applyFont="1" applyFill="1" applyAlignment="1">
      <alignment horizontal="left"/>
    </xf>
    <xf numFmtId="0" fontId="14" fillId="2" borderId="0" xfId="0" applyFont="1" applyFill="1"/>
    <xf numFmtId="165" fontId="12" fillId="4" borderId="9" xfId="0" applyNumberFormat="1" applyFont="1" applyFill="1" applyBorder="1" applyAlignment="1">
      <alignment horizontal="left"/>
    </xf>
    <xf numFmtId="0" fontId="2" fillId="4" borderId="10" xfId="0" applyFont="1" applyFill="1" applyBorder="1"/>
    <xf numFmtId="165" fontId="12" fillId="4" borderId="10" xfId="0" applyNumberFormat="1" applyFont="1" applyFill="1" applyBorder="1"/>
    <xf numFmtId="165" fontId="12" fillId="4" borderId="10" xfId="0" applyNumberFormat="1" applyFont="1" applyFill="1" applyBorder="1" applyAlignment="1">
      <alignment horizontal="left"/>
    </xf>
    <xf numFmtId="10" fontId="12" fillId="4" borderId="10" xfId="0" applyNumberFormat="1" applyFont="1" applyFill="1" applyBorder="1"/>
    <xf numFmtId="0" fontId="2" fillId="4" borderId="11" xfId="0" applyFont="1" applyFill="1" applyBorder="1"/>
    <xf numFmtId="10" fontId="16" fillId="3" borderId="8" xfId="0" applyNumberFormat="1" applyFont="1" applyFill="1" applyBorder="1" applyAlignment="1" applyProtection="1">
      <alignment horizontal="center"/>
      <protection locked="0"/>
    </xf>
    <xf numFmtId="0" fontId="0" fillId="2" borderId="6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23" fillId="2" borderId="0" xfId="0" applyFont="1" applyFill="1"/>
    <xf numFmtId="0" fontId="9" fillId="2" borderId="0" xfId="0" applyFont="1" applyFill="1"/>
    <xf numFmtId="0" fontId="24" fillId="2" borderId="0" xfId="0" applyFont="1" applyFill="1"/>
    <xf numFmtId="164" fontId="8" fillId="2" borderId="0" xfId="1" applyFont="1" applyFill="1"/>
    <xf numFmtId="0" fontId="0" fillId="2" borderId="15" xfId="0" applyFill="1" applyBorder="1"/>
    <xf numFmtId="2" fontId="0" fillId="2" borderId="16" xfId="0" applyNumberFormat="1" applyFill="1" applyBorder="1"/>
    <xf numFmtId="2" fontId="0" fillId="2" borderId="15" xfId="0" applyNumberFormat="1" applyFill="1" applyBorder="1"/>
    <xf numFmtId="1" fontId="0" fillId="2" borderId="15" xfId="0" applyNumberFormat="1" applyFill="1" applyBorder="1"/>
    <xf numFmtId="0" fontId="26" fillId="2" borderId="0" xfId="0" applyFont="1" applyFill="1"/>
    <xf numFmtId="0" fontId="5" fillId="2" borderId="0" xfId="0" quotePrefix="1" applyFont="1" applyFill="1"/>
    <xf numFmtId="0" fontId="27" fillId="2" borderId="0" xfId="6" applyFill="1"/>
    <xf numFmtId="2" fontId="5" fillId="3" borderId="4" xfId="3" applyNumberFormat="1" applyFill="1" applyBorder="1" applyProtection="1">
      <protection locked="0"/>
    </xf>
    <xf numFmtId="0" fontId="17" fillId="2" borderId="0" xfId="0" applyFont="1" applyFill="1" applyAlignment="1">
      <alignment horizontal="center" vertical="center"/>
    </xf>
    <xf numFmtId="167" fontId="0" fillId="2" borderId="0" xfId="0" applyNumberFormat="1" applyFill="1"/>
    <xf numFmtId="168" fontId="5" fillId="2" borderId="0" xfId="0" applyNumberFormat="1" applyFont="1" applyFill="1"/>
    <xf numFmtId="169" fontId="0" fillId="2" borderId="0" xfId="0" applyNumberFormat="1" applyFill="1" applyAlignment="1">
      <alignment horizontal="center"/>
    </xf>
    <xf numFmtId="0" fontId="2" fillId="2" borderId="9" xfId="0" applyFont="1" applyFill="1" applyBorder="1"/>
    <xf numFmtId="0" fontId="2" fillId="2" borderId="10" xfId="0" applyFont="1" applyFill="1" applyBorder="1"/>
    <xf numFmtId="170" fontId="2" fillId="2" borderId="11" xfId="0" applyNumberFormat="1" applyFont="1" applyFill="1" applyBorder="1" applyAlignment="1">
      <alignment horizontal="center"/>
    </xf>
    <xf numFmtId="0" fontId="5" fillId="2" borderId="17" xfId="0" applyFont="1" applyFill="1" applyBorder="1"/>
    <xf numFmtId="0" fontId="0" fillId="2" borderId="18" xfId="0" applyFill="1" applyBorder="1"/>
    <xf numFmtId="0" fontId="0" fillId="2" borderId="19" xfId="0" applyFill="1" applyBorder="1"/>
    <xf numFmtId="0" fontId="5" fillId="2" borderId="3" xfId="0" applyFont="1" applyFill="1" applyBorder="1"/>
    <xf numFmtId="0" fontId="0" fillId="2" borderId="4" xfId="0" applyFill="1" applyBorder="1"/>
    <xf numFmtId="0" fontId="9" fillId="2" borderId="3" xfId="0" applyFont="1" applyFill="1" applyBorder="1"/>
    <xf numFmtId="0" fontId="0" fillId="2" borderId="16" xfId="0" applyFill="1" applyBorder="1"/>
    <xf numFmtId="0" fontId="0" fillId="2" borderId="5" xfId="0" applyFill="1" applyBorder="1"/>
    <xf numFmtId="170" fontId="2" fillId="2" borderId="4" xfId="0" applyNumberFormat="1" applyFont="1" applyFill="1" applyBorder="1" applyAlignment="1">
      <alignment horizontal="left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9" fillId="2" borderId="0" xfId="0" applyFont="1" applyFill="1"/>
    <xf numFmtId="0" fontId="0" fillId="5" borderId="3" xfId="0" applyFill="1" applyBorder="1"/>
    <xf numFmtId="0" fontId="0" fillId="5" borderId="9" xfId="0" applyFill="1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20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28" fillId="2" borderId="1" xfId="0" applyFont="1" applyFill="1" applyBorder="1" applyAlignment="1">
      <alignment horizontal="center"/>
    </xf>
    <xf numFmtId="0" fontId="28" fillId="2" borderId="7" xfId="0" applyFont="1" applyFill="1" applyBorder="1" applyAlignment="1">
      <alignment horizontal="center"/>
    </xf>
    <xf numFmtId="0" fontId="28" fillId="2" borderId="2" xfId="0" applyFont="1" applyFill="1" applyBorder="1" applyAlignment="1">
      <alignment horizontal="center"/>
    </xf>
    <xf numFmtId="0" fontId="17" fillId="2" borderId="0" xfId="0" applyFont="1" applyFill="1" applyAlignment="1">
      <alignment horizontal="center" vertical="center"/>
    </xf>
  </cellXfs>
  <cellStyles count="7">
    <cellStyle name="Lien hypertexte" xfId="6" builtinId="8"/>
    <cellStyle name="Milliers" xfId="1" builtinId="3"/>
    <cellStyle name="Milliers 2" xfId="4" xr:uid="{00000000-0005-0000-0000-000002000000}"/>
    <cellStyle name="Normal" xfId="0" builtinId="0"/>
    <cellStyle name="Normal 2" xfId="3" xr:uid="{00000000-0005-0000-0000-000004000000}"/>
    <cellStyle name="Normal 3" xfId="5" xr:uid="{00000000-0005-0000-0000-000005000000}"/>
    <cellStyle name="Normal 4" xfId="2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 b="1"/>
              <a:t>Moyennes des rangs des deux échantillons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test!$O$3:$O$4</c:f>
              <c:strCache>
                <c:ptCount val="2"/>
                <c:pt idx="0">
                  <c:v>Moy. Rg A</c:v>
                </c:pt>
                <c:pt idx="1">
                  <c:v>Moy. Rg B</c:v>
                </c:pt>
              </c:strCache>
            </c:strRef>
          </c:cat>
          <c:val>
            <c:numRef>
              <c:f>test!$P$3:$P$4</c:f>
              <c:numCache>
                <c:formatCode>0.0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A-4D5C-807C-B4C3AB6C49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3047040"/>
        <c:axId val="502047576"/>
      </c:barChart>
      <c:catAx>
        <c:axId val="62304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2047576"/>
        <c:crosses val="autoZero"/>
        <c:auto val="1"/>
        <c:lblAlgn val="ctr"/>
        <c:lblOffset val="100"/>
        <c:noMultiLvlLbl val="0"/>
      </c:catAx>
      <c:valAx>
        <c:axId val="5020475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3047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 b="1"/>
              <a:t>Médianes des deux échantillons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test!$O$32:$O$33</c:f>
              <c:strCache>
                <c:ptCount val="2"/>
                <c:pt idx="0">
                  <c:v>Médiane A</c:v>
                </c:pt>
                <c:pt idx="1">
                  <c:v>Médiane B</c:v>
                </c:pt>
              </c:strCache>
            </c:strRef>
          </c:cat>
          <c:val>
            <c:numRef>
              <c:f>test!$P$32:$P$33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6C-4AA4-A9E2-A3ACE0360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7439632"/>
        <c:axId val="627436680"/>
      </c:barChart>
      <c:catAx>
        <c:axId val="62743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7436680"/>
        <c:crosses val="autoZero"/>
        <c:auto val="1"/>
        <c:lblAlgn val="ctr"/>
        <c:lblOffset val="100"/>
        <c:noMultiLvlLbl val="0"/>
      </c:catAx>
      <c:valAx>
        <c:axId val="6274366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7439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Relationship Id="rId4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nastats.fr/" TargetMode="External"/><Relationship Id="rId2" Type="http://schemas.openxmlformats.org/officeDocument/2006/relationships/image" Target="../media/image3.png"/><Relationship Id="rId1" Type="http://schemas.openxmlformats.org/officeDocument/2006/relationships/hyperlink" Target="http://www.r-project.org/" TargetMode="External"/><Relationship Id="rId5" Type="http://schemas.openxmlformats.org/officeDocument/2006/relationships/image" Target="../media/image4.jpe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38100</xdr:rowOff>
    </xdr:from>
    <xdr:to>
      <xdr:col>1</xdr:col>
      <xdr:colOff>425424</xdr:colOff>
      <xdr:row>0</xdr:row>
      <xdr:rowOff>225439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2860" y="38100"/>
          <a:ext cx="920724" cy="1866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30480</xdr:rowOff>
    </xdr:from>
    <xdr:to>
      <xdr:col>0</xdr:col>
      <xdr:colOff>958824</xdr:colOff>
      <xdr:row>1</xdr:row>
      <xdr:rowOff>49516</xdr:rowOff>
    </xdr:to>
    <xdr:pic>
      <xdr:nvPicPr>
        <xdr:cNvPr id="2" name="Image 1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8100" y="3048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53340</xdr:rowOff>
    </xdr:from>
    <xdr:to>
      <xdr:col>1</xdr:col>
      <xdr:colOff>124991</xdr:colOff>
      <xdr:row>1</xdr:row>
      <xdr:rowOff>19050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3340" y="53340"/>
          <a:ext cx="995576" cy="232410"/>
        </a:xfrm>
        <a:prstGeom prst="rect">
          <a:avLst/>
        </a:prstGeom>
      </xdr:spPr>
    </xdr:pic>
    <xdr:clientData/>
  </xdr:twoCellAnchor>
  <xdr:twoCellAnchor>
    <xdr:from>
      <xdr:col>14</xdr:col>
      <xdr:colOff>19050</xdr:colOff>
      <xdr:row>5</xdr:row>
      <xdr:rowOff>85724</xdr:rowOff>
    </xdr:from>
    <xdr:to>
      <xdr:col>18</xdr:col>
      <xdr:colOff>457200</xdr:colOff>
      <xdr:row>19</xdr:row>
      <xdr:rowOff>80961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AE64CDF7-4FD9-461F-B97B-321D9F0EFF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704849</xdr:colOff>
      <xdr:row>34</xdr:row>
      <xdr:rowOff>61912</xdr:rowOff>
    </xdr:from>
    <xdr:to>
      <xdr:col>18</xdr:col>
      <xdr:colOff>361949</xdr:colOff>
      <xdr:row>47</xdr:row>
      <xdr:rowOff>114300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5B54273-C6A3-454F-86FA-CB3A4F9834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251460</xdr:colOff>
      <xdr:row>0</xdr:row>
      <xdr:rowOff>30480</xdr:rowOff>
    </xdr:from>
    <xdr:to>
      <xdr:col>8</xdr:col>
      <xdr:colOff>609600</xdr:colOff>
      <xdr:row>1</xdr:row>
      <xdr:rowOff>99060</xdr:rowOff>
    </xdr:to>
    <xdr:pic>
      <xdr:nvPicPr>
        <xdr:cNvPr id="5121" name="Picture 1" descr="Logo-R_transparent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73140" y="30480"/>
          <a:ext cx="358140" cy="28194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60960</xdr:colOff>
      <xdr:row>0</xdr:row>
      <xdr:rowOff>53340</xdr:rowOff>
    </xdr:from>
    <xdr:to>
      <xdr:col>1</xdr:col>
      <xdr:colOff>250164</xdr:colOff>
      <xdr:row>1</xdr:row>
      <xdr:rowOff>26656</xdr:rowOff>
    </xdr:to>
    <xdr:pic>
      <xdr:nvPicPr>
        <xdr:cNvPr id="4" name="Image 3" descr="A1 grand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960" y="5334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0</xdr:col>
      <xdr:colOff>718038</xdr:colOff>
      <xdr:row>187</xdr:row>
      <xdr:rowOff>0</xdr:rowOff>
    </xdr:from>
    <xdr:to>
      <xdr:col>5</xdr:col>
      <xdr:colOff>434340</xdr:colOff>
      <xdr:row>205</xdr:row>
      <xdr:rowOff>88627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EC47F3B-E23F-EF59-F09E-B901F7DAA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" y="30978231"/>
          <a:ext cx="2910840" cy="2990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info@anastats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zoomScaleNormal="100" workbookViewId="0">
      <selection activeCell="B2" sqref="B2:H2"/>
    </sheetView>
  </sheetViews>
  <sheetFormatPr baseColWidth="10" defaultColWidth="11.54296875" defaultRowHeight="12.5" x14ac:dyDescent="0.25"/>
  <cols>
    <col min="1" max="1" width="7.54296875" style="26" customWidth="1"/>
    <col min="2" max="16384" width="11.54296875" style="26"/>
  </cols>
  <sheetData>
    <row r="1" spans="1:9" ht="21.75" customHeight="1" x14ac:dyDescent="0.35">
      <c r="B1" s="32"/>
      <c r="C1" s="32"/>
      <c r="D1" s="32"/>
      <c r="E1" s="32"/>
      <c r="F1" s="32"/>
      <c r="G1" s="32"/>
      <c r="H1" s="32"/>
      <c r="I1" s="32"/>
    </row>
    <row r="2" spans="1:9" ht="15.5" x14ac:dyDescent="0.35">
      <c r="A2" s="32"/>
      <c r="B2" s="117" t="s">
        <v>90</v>
      </c>
      <c r="C2" s="117"/>
      <c r="D2" s="117"/>
      <c r="E2" s="117"/>
      <c r="F2" s="117"/>
      <c r="G2" s="117"/>
      <c r="H2" s="117"/>
      <c r="I2" s="32"/>
    </row>
    <row r="4" spans="1:9" ht="14" x14ac:dyDescent="0.3">
      <c r="A4" s="27" t="s">
        <v>70</v>
      </c>
    </row>
    <row r="5" spans="1:9" x14ac:dyDescent="0.25">
      <c r="B5" s="33" t="s">
        <v>160</v>
      </c>
    </row>
    <row r="6" spans="1:9" x14ac:dyDescent="0.25">
      <c r="B6" s="33" t="s">
        <v>120</v>
      </c>
    </row>
    <row r="7" spans="1:9" x14ac:dyDescent="0.25">
      <c r="B7" s="26" t="s">
        <v>68</v>
      </c>
    </row>
    <row r="8" spans="1:9" x14ac:dyDescent="0.25">
      <c r="B8" s="33" t="s">
        <v>162</v>
      </c>
    </row>
    <row r="9" spans="1:9" ht="13" x14ac:dyDescent="0.3">
      <c r="B9" s="33" t="s">
        <v>161</v>
      </c>
    </row>
    <row r="10" spans="1:9" x14ac:dyDescent="0.25">
      <c r="B10" s="33"/>
    </row>
    <row r="11" spans="1:9" ht="13" x14ac:dyDescent="0.3">
      <c r="B11" s="33" t="s">
        <v>164</v>
      </c>
    </row>
    <row r="13" spans="1:9" x14ac:dyDescent="0.25">
      <c r="B13" s="33" t="s">
        <v>165</v>
      </c>
    </row>
    <row r="14" spans="1:9" x14ac:dyDescent="0.25">
      <c r="B14" s="28" t="s">
        <v>69</v>
      </c>
    </row>
    <row r="15" spans="1:9" x14ac:dyDescent="0.25">
      <c r="B15" s="26" t="s">
        <v>82</v>
      </c>
    </row>
    <row r="17" spans="1:3" x14ac:dyDescent="0.25">
      <c r="B17" s="33" t="s">
        <v>163</v>
      </c>
    </row>
    <row r="19" spans="1:3" ht="14" x14ac:dyDescent="0.3">
      <c r="A19" s="27" t="s">
        <v>71</v>
      </c>
    </row>
    <row r="20" spans="1:3" x14ac:dyDescent="0.25">
      <c r="B20" s="33" t="s">
        <v>131</v>
      </c>
    </row>
    <row r="21" spans="1:3" ht="13" x14ac:dyDescent="0.3">
      <c r="B21" s="29" t="s">
        <v>73</v>
      </c>
    </row>
    <row r="22" spans="1:3" x14ac:dyDescent="0.25">
      <c r="B22" s="26" t="s">
        <v>72</v>
      </c>
    </row>
    <row r="24" spans="1:3" x14ac:dyDescent="0.25">
      <c r="B24" s="33" t="s">
        <v>156</v>
      </c>
    </row>
    <row r="26" spans="1:3" ht="14" x14ac:dyDescent="0.3">
      <c r="A26" s="27" t="s">
        <v>83</v>
      </c>
    </row>
    <row r="27" spans="1:3" x14ac:dyDescent="0.25">
      <c r="B27" s="26" t="s">
        <v>84</v>
      </c>
    </row>
    <row r="28" spans="1:3" x14ac:dyDescent="0.25">
      <c r="B28" s="26" t="s">
        <v>85</v>
      </c>
    </row>
    <row r="30" spans="1:3" ht="14" x14ac:dyDescent="0.3">
      <c r="A30" s="27" t="s">
        <v>87</v>
      </c>
    </row>
    <row r="31" spans="1:3" x14ac:dyDescent="0.25">
      <c r="B31" s="26" t="s">
        <v>81</v>
      </c>
    </row>
    <row r="32" spans="1:3" x14ac:dyDescent="0.25">
      <c r="C32" s="30" t="s">
        <v>74</v>
      </c>
    </row>
    <row r="33" spans="1:4" x14ac:dyDescent="0.25">
      <c r="C33" s="30" t="s">
        <v>75</v>
      </c>
    </row>
    <row r="34" spans="1:4" x14ac:dyDescent="0.25">
      <c r="C34" s="30" t="s">
        <v>76</v>
      </c>
    </row>
    <row r="36" spans="1:4" ht="13" x14ac:dyDescent="0.3">
      <c r="C36" s="31" t="s">
        <v>77</v>
      </c>
    </row>
    <row r="38" spans="1:4" x14ac:dyDescent="0.25">
      <c r="B38" s="26" t="s">
        <v>80</v>
      </c>
    </row>
    <row r="39" spans="1:4" x14ac:dyDescent="0.25">
      <c r="C39" s="30" t="s">
        <v>74</v>
      </c>
    </row>
    <row r="40" spans="1:4" x14ac:dyDescent="0.25">
      <c r="C40" s="30" t="s">
        <v>78</v>
      </c>
    </row>
    <row r="41" spans="1:4" x14ac:dyDescent="0.25">
      <c r="C41" s="30" t="s">
        <v>79</v>
      </c>
    </row>
    <row r="43" spans="1:4" x14ac:dyDescent="0.25">
      <c r="B43" s="26" t="s">
        <v>86</v>
      </c>
    </row>
    <row r="45" spans="1:4" ht="13" x14ac:dyDescent="0.3">
      <c r="A45" s="56" t="s">
        <v>132</v>
      </c>
      <c r="D45" s="83" t="s">
        <v>133</v>
      </c>
    </row>
  </sheetData>
  <sheetProtection sheet="1" objects="1" scenarios="1"/>
  <mergeCells count="1">
    <mergeCell ref="B2:H2"/>
  </mergeCells>
  <phoneticPr fontId="21" type="noConversion"/>
  <hyperlinks>
    <hyperlink ref="D45" r:id="rId1" xr:uid="{00000000-0004-0000-0000-000000000000}"/>
  </hyperlinks>
  <pageMargins left="0.78740157499999996" right="0.78740157499999996" top="0.984251969" bottom="0.984251969" header="0.4921259845" footer="0.4921259845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tabColor rgb="FFFFFF00"/>
  </sheetPr>
  <dimension ref="A2:W110"/>
  <sheetViews>
    <sheetView zoomScaleNormal="100" workbookViewId="0">
      <selection activeCell="B7" sqref="B7"/>
    </sheetView>
  </sheetViews>
  <sheetFormatPr baseColWidth="10" defaultColWidth="11.54296875" defaultRowHeight="12.5" x14ac:dyDescent="0.25"/>
  <cols>
    <col min="1" max="1" width="17.26953125" style="26" customWidth="1"/>
    <col min="2" max="3" width="7.7265625" style="26" customWidth="1"/>
    <col min="4" max="4" width="9" style="26" hidden="1" customWidth="1"/>
    <col min="5" max="5" width="5.1796875" style="26" hidden="1" customWidth="1"/>
    <col min="6" max="6" width="7.7265625" style="26" hidden="1" customWidth="1"/>
    <col min="7" max="7" width="9.1796875" style="26" hidden="1" customWidth="1"/>
    <col min="8" max="8" width="9.26953125" style="26" hidden="1" customWidth="1"/>
    <col min="9" max="9" width="5.7265625" style="26" hidden="1" customWidth="1"/>
    <col min="10" max="10" width="6.7265625" style="26" hidden="1" customWidth="1"/>
    <col min="11" max="11" width="5.1796875" style="26" hidden="1" customWidth="1"/>
    <col min="12" max="12" width="4.81640625" style="26" hidden="1" customWidth="1"/>
    <col min="13" max="13" width="12.54296875" style="26" hidden="1" customWidth="1"/>
    <col min="14" max="14" width="4.1796875" style="26" hidden="1" customWidth="1"/>
    <col min="15" max="15" width="4.7265625" style="26" hidden="1" customWidth="1"/>
    <col min="16" max="17" width="11.54296875" style="26" customWidth="1"/>
    <col min="18" max="22" width="11.54296875" style="26"/>
    <col min="23" max="23" width="20.453125" style="26" customWidth="1"/>
    <col min="24" max="16384" width="11.54296875" style="26"/>
  </cols>
  <sheetData>
    <row r="2" spans="1:23" ht="14" x14ac:dyDescent="0.3">
      <c r="B2" s="118" t="s">
        <v>121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</row>
    <row r="3" spans="1:23" x14ac:dyDescent="0.25">
      <c r="A3" s="26" t="s">
        <v>67</v>
      </c>
    </row>
    <row r="4" spans="1:23" x14ac:dyDescent="0.25">
      <c r="A4" s="34" t="s">
        <v>136</v>
      </c>
    </row>
    <row r="5" spans="1:23" ht="13" thickBot="1" x14ac:dyDescent="0.3">
      <c r="F5" s="26" t="s">
        <v>0</v>
      </c>
      <c r="G5" s="26" t="s">
        <v>1</v>
      </c>
      <c r="H5" s="26" t="s">
        <v>1</v>
      </c>
      <c r="I5" s="26" t="s">
        <v>0</v>
      </c>
      <c r="J5" s="26" t="s">
        <v>2</v>
      </c>
      <c r="K5" s="26" t="s">
        <v>3</v>
      </c>
    </row>
    <row r="6" spans="1:23" ht="13" thickBot="1" x14ac:dyDescent="0.3">
      <c r="A6" s="35" t="s">
        <v>4</v>
      </c>
      <c r="B6" s="71" t="s">
        <v>5</v>
      </c>
      <c r="C6" s="71" t="s">
        <v>6</v>
      </c>
      <c r="D6" s="26" t="s">
        <v>7</v>
      </c>
      <c r="E6" s="26" t="s">
        <v>8</v>
      </c>
      <c r="F6" s="26" t="s">
        <v>9</v>
      </c>
      <c r="G6" s="36" t="s">
        <v>10</v>
      </c>
      <c r="H6" s="36" t="s">
        <v>11</v>
      </c>
      <c r="I6" s="26" t="s">
        <v>12</v>
      </c>
      <c r="J6" s="26" t="s">
        <v>13</v>
      </c>
      <c r="K6" s="26" t="s">
        <v>14</v>
      </c>
      <c r="N6" s="26" t="s">
        <v>15</v>
      </c>
      <c r="O6" s="26" t="s">
        <v>16</v>
      </c>
    </row>
    <row r="7" spans="1:23" x14ac:dyDescent="0.25">
      <c r="A7" s="26">
        <v>1</v>
      </c>
      <c r="B7" s="43"/>
      <c r="C7" s="84"/>
      <c r="D7" s="37" t="str">
        <f>IF(B7&lt;&gt;0,B7,"")</f>
        <v/>
      </c>
      <c r="E7" s="37" t="str">
        <f>IF(B7&lt;&gt;0,"xA","")</f>
        <v/>
      </c>
      <c r="F7" s="38" t="e">
        <f t="shared" ref="F7:F22" si="0">I7+(J7-1)/2</f>
        <v>#VALUE!</v>
      </c>
      <c r="G7" s="35" t="str">
        <f>IF(E7="xA",F7,"")</f>
        <v/>
      </c>
      <c r="H7" s="35" t="str">
        <f>IF(E7="xB",F7,"")</f>
        <v/>
      </c>
      <c r="I7" s="39" t="e">
        <f>RANK(D7,$D$7:$D$106,1)</f>
        <v>#VALUE!</v>
      </c>
      <c r="J7" s="39" t="e">
        <f>VLOOKUP(I7,$N$7:$O$106,2)</f>
        <v>#VALUE!</v>
      </c>
      <c r="K7" s="26" t="str">
        <f>IF(E7=0,"",E7)</f>
        <v/>
      </c>
      <c r="N7" s="26">
        <v>1</v>
      </c>
      <c r="O7" s="26">
        <f>COUNTIF($I$7:$I$106,N7)</f>
        <v>0</v>
      </c>
    </row>
    <row r="8" spans="1:23" x14ac:dyDescent="0.25">
      <c r="A8" s="26">
        <v>2</v>
      </c>
      <c r="B8" s="43"/>
      <c r="C8" s="84"/>
      <c r="D8" s="37" t="str">
        <f t="shared" ref="D8:D22" si="1">IF(B8&lt;&gt;0,B8,"")</f>
        <v/>
      </c>
      <c r="E8" s="37" t="str">
        <f t="shared" ref="E8:E16" si="2">IF(B8&lt;&gt;0,"xA","")</f>
        <v/>
      </c>
      <c r="F8" s="38" t="e">
        <f t="shared" si="0"/>
        <v>#VALUE!</v>
      </c>
      <c r="G8" s="26" t="str">
        <f t="shared" ref="G8:G22" si="3">IF(E8="xA",F8,"")</f>
        <v/>
      </c>
      <c r="H8" s="26" t="str">
        <f t="shared" ref="H8:H22" si="4">IF(E8="xB",F8,"")</f>
        <v/>
      </c>
      <c r="I8" s="39" t="e">
        <f t="shared" ref="I8:I35" si="5">RANK(D8,$D$7:$D$106,1)</f>
        <v>#VALUE!</v>
      </c>
      <c r="J8" s="39" t="e">
        <f t="shared" ref="J8:J56" si="6">VLOOKUP(I8,$N$7:$O$106,2)</f>
        <v>#VALUE!</v>
      </c>
      <c r="K8" s="26" t="str">
        <f t="shared" ref="K8:K22" si="7">IF(E8=0,"",E8)</f>
        <v/>
      </c>
      <c r="N8" s="26">
        <v>2</v>
      </c>
      <c r="O8" s="26">
        <f t="shared" ref="O8:O71" si="8">COUNTIF($I$7:$I$106,N8)</f>
        <v>0</v>
      </c>
    </row>
    <row r="9" spans="1:23" x14ac:dyDescent="0.25">
      <c r="A9" s="26">
        <v>3</v>
      </c>
      <c r="B9" s="43"/>
      <c r="C9" s="84"/>
      <c r="D9" s="37" t="str">
        <f t="shared" si="1"/>
        <v/>
      </c>
      <c r="E9" s="37" t="str">
        <f t="shared" si="2"/>
        <v/>
      </c>
      <c r="F9" s="38" t="e">
        <f t="shared" si="0"/>
        <v>#VALUE!</v>
      </c>
      <c r="G9" s="26" t="str">
        <f t="shared" si="3"/>
        <v/>
      </c>
      <c r="H9" s="26" t="str">
        <f t="shared" si="4"/>
        <v/>
      </c>
      <c r="I9" s="39" t="e">
        <f t="shared" si="5"/>
        <v>#VALUE!</v>
      </c>
      <c r="J9" s="39" t="e">
        <f t="shared" si="6"/>
        <v>#VALUE!</v>
      </c>
      <c r="K9" s="26" t="str">
        <f t="shared" si="7"/>
        <v/>
      </c>
      <c r="N9" s="26">
        <v>3</v>
      </c>
      <c r="O9" s="26">
        <f t="shared" si="8"/>
        <v>0</v>
      </c>
    </row>
    <row r="10" spans="1:23" x14ac:dyDescent="0.25">
      <c r="A10" s="26">
        <v>4</v>
      </c>
      <c r="B10" s="43"/>
      <c r="C10" s="84"/>
      <c r="D10" s="37" t="str">
        <f t="shared" si="1"/>
        <v/>
      </c>
      <c r="E10" s="37" t="str">
        <f t="shared" si="2"/>
        <v/>
      </c>
      <c r="F10" s="38" t="e">
        <f t="shared" si="0"/>
        <v>#VALUE!</v>
      </c>
      <c r="G10" s="26" t="str">
        <f t="shared" si="3"/>
        <v/>
      </c>
      <c r="H10" s="26" t="str">
        <f t="shared" si="4"/>
        <v/>
      </c>
      <c r="I10" s="39" t="e">
        <f t="shared" si="5"/>
        <v>#VALUE!</v>
      </c>
      <c r="J10" s="39" t="e">
        <f t="shared" si="6"/>
        <v>#VALUE!</v>
      </c>
      <c r="K10" s="26" t="str">
        <f t="shared" si="7"/>
        <v/>
      </c>
      <c r="N10" s="26">
        <v>4</v>
      </c>
      <c r="O10" s="26">
        <f t="shared" si="8"/>
        <v>0</v>
      </c>
    </row>
    <row r="11" spans="1:23" x14ac:dyDescent="0.25">
      <c r="A11" s="26">
        <v>5</v>
      </c>
      <c r="B11" s="43"/>
      <c r="C11" s="84"/>
      <c r="D11" s="37" t="str">
        <f t="shared" si="1"/>
        <v/>
      </c>
      <c r="E11" s="37" t="str">
        <f t="shared" si="2"/>
        <v/>
      </c>
      <c r="F11" s="38" t="e">
        <f t="shared" si="0"/>
        <v>#VALUE!</v>
      </c>
      <c r="G11" s="26" t="str">
        <f t="shared" si="3"/>
        <v/>
      </c>
      <c r="H11" s="26" t="str">
        <f t="shared" si="4"/>
        <v/>
      </c>
      <c r="I11" s="39" t="e">
        <f t="shared" si="5"/>
        <v>#VALUE!</v>
      </c>
      <c r="J11" s="39" t="e">
        <f t="shared" si="6"/>
        <v>#VALUE!</v>
      </c>
      <c r="K11" s="26" t="str">
        <f t="shared" si="7"/>
        <v/>
      </c>
      <c r="N11" s="26">
        <v>5</v>
      </c>
      <c r="O11" s="26">
        <f t="shared" si="8"/>
        <v>0</v>
      </c>
    </row>
    <row r="12" spans="1:23" x14ac:dyDescent="0.25">
      <c r="A12" s="26">
        <v>6</v>
      </c>
      <c r="B12" s="43"/>
      <c r="C12" s="84"/>
      <c r="D12" s="37" t="str">
        <f t="shared" si="1"/>
        <v/>
      </c>
      <c r="E12" s="37" t="str">
        <f t="shared" si="2"/>
        <v/>
      </c>
      <c r="F12" s="38" t="e">
        <f t="shared" si="0"/>
        <v>#VALUE!</v>
      </c>
      <c r="G12" s="26" t="str">
        <f t="shared" si="3"/>
        <v/>
      </c>
      <c r="H12" s="26" t="str">
        <f t="shared" si="4"/>
        <v/>
      </c>
      <c r="I12" s="39" t="e">
        <f t="shared" si="5"/>
        <v>#VALUE!</v>
      </c>
      <c r="J12" s="39" t="e">
        <f t="shared" si="6"/>
        <v>#VALUE!</v>
      </c>
      <c r="K12" s="26" t="str">
        <f t="shared" si="7"/>
        <v/>
      </c>
      <c r="N12" s="26">
        <v>6</v>
      </c>
      <c r="O12" s="26">
        <f t="shared" si="8"/>
        <v>0</v>
      </c>
    </row>
    <row r="13" spans="1:23" x14ac:dyDescent="0.25">
      <c r="A13" s="26">
        <v>7</v>
      </c>
      <c r="B13" s="43"/>
      <c r="C13" s="84"/>
      <c r="D13" s="37" t="str">
        <f t="shared" si="1"/>
        <v/>
      </c>
      <c r="E13" s="37" t="str">
        <f t="shared" si="2"/>
        <v/>
      </c>
      <c r="F13" s="38" t="e">
        <f t="shared" si="0"/>
        <v>#VALUE!</v>
      </c>
      <c r="G13" s="26" t="str">
        <f t="shared" si="3"/>
        <v/>
      </c>
      <c r="H13" s="26" t="str">
        <f t="shared" si="4"/>
        <v/>
      </c>
      <c r="I13" s="39" t="e">
        <f t="shared" si="5"/>
        <v>#VALUE!</v>
      </c>
      <c r="J13" s="39" t="e">
        <f t="shared" si="6"/>
        <v>#VALUE!</v>
      </c>
      <c r="K13" s="26" t="str">
        <f t="shared" si="7"/>
        <v/>
      </c>
      <c r="N13" s="26">
        <v>7</v>
      </c>
      <c r="O13" s="26">
        <f t="shared" si="8"/>
        <v>0</v>
      </c>
    </row>
    <row r="14" spans="1:23" x14ac:dyDescent="0.25">
      <c r="A14" s="26">
        <v>8</v>
      </c>
      <c r="B14" s="43"/>
      <c r="C14" s="84"/>
      <c r="D14" s="37" t="str">
        <f t="shared" si="1"/>
        <v/>
      </c>
      <c r="E14" s="37" t="str">
        <f t="shared" si="2"/>
        <v/>
      </c>
      <c r="F14" s="38" t="e">
        <f t="shared" si="0"/>
        <v>#VALUE!</v>
      </c>
      <c r="G14" s="26" t="str">
        <f t="shared" si="3"/>
        <v/>
      </c>
      <c r="H14" s="26" t="str">
        <f t="shared" si="4"/>
        <v/>
      </c>
      <c r="I14" s="39" t="e">
        <f t="shared" si="5"/>
        <v>#VALUE!</v>
      </c>
      <c r="J14" s="39" t="e">
        <f t="shared" si="6"/>
        <v>#VALUE!</v>
      </c>
      <c r="K14" s="26" t="str">
        <f t="shared" si="7"/>
        <v/>
      </c>
      <c r="N14" s="26">
        <v>8</v>
      </c>
      <c r="O14" s="26">
        <f t="shared" si="8"/>
        <v>0</v>
      </c>
    </row>
    <row r="15" spans="1:23" x14ac:dyDescent="0.25">
      <c r="A15" s="26">
        <v>9</v>
      </c>
      <c r="B15" s="43"/>
      <c r="C15" s="84"/>
      <c r="D15" s="37" t="str">
        <f t="shared" si="1"/>
        <v/>
      </c>
      <c r="E15" s="37" t="str">
        <f t="shared" si="2"/>
        <v/>
      </c>
      <c r="F15" s="38" t="e">
        <f t="shared" si="0"/>
        <v>#VALUE!</v>
      </c>
      <c r="G15" s="26" t="str">
        <f t="shared" si="3"/>
        <v/>
      </c>
      <c r="H15" s="26" t="str">
        <f t="shared" si="4"/>
        <v/>
      </c>
      <c r="I15" s="39" t="e">
        <f t="shared" si="5"/>
        <v>#VALUE!</v>
      </c>
      <c r="J15" s="39" t="e">
        <f t="shared" si="6"/>
        <v>#VALUE!</v>
      </c>
      <c r="K15" s="26" t="str">
        <f t="shared" si="7"/>
        <v/>
      </c>
      <c r="N15" s="26">
        <v>9</v>
      </c>
      <c r="O15" s="26">
        <f t="shared" si="8"/>
        <v>0</v>
      </c>
    </row>
    <row r="16" spans="1:23" x14ac:dyDescent="0.25">
      <c r="A16" s="26">
        <v>10</v>
      </c>
      <c r="B16" s="43"/>
      <c r="C16" s="84"/>
      <c r="D16" s="37" t="str">
        <f t="shared" si="1"/>
        <v/>
      </c>
      <c r="E16" s="37" t="str">
        <f t="shared" si="2"/>
        <v/>
      </c>
      <c r="F16" s="38" t="e">
        <f t="shared" si="0"/>
        <v>#VALUE!</v>
      </c>
      <c r="G16" s="26" t="str">
        <f t="shared" si="3"/>
        <v/>
      </c>
      <c r="H16" s="26" t="str">
        <f t="shared" si="4"/>
        <v/>
      </c>
      <c r="I16" s="39" t="e">
        <f t="shared" si="5"/>
        <v>#VALUE!</v>
      </c>
      <c r="J16" s="39" t="e">
        <f t="shared" si="6"/>
        <v>#VALUE!</v>
      </c>
      <c r="K16" s="26" t="str">
        <f t="shared" si="7"/>
        <v/>
      </c>
      <c r="N16" s="26">
        <v>10</v>
      </c>
      <c r="O16" s="26">
        <f t="shared" si="8"/>
        <v>0</v>
      </c>
    </row>
    <row r="17" spans="1:15" x14ac:dyDescent="0.25">
      <c r="A17" s="26">
        <v>11</v>
      </c>
      <c r="B17" s="43"/>
      <c r="C17" s="84"/>
      <c r="D17" s="37" t="str">
        <f t="shared" si="1"/>
        <v/>
      </c>
      <c r="E17" s="37" t="str">
        <f>IF(B17&lt;&gt;0,"xA","")</f>
        <v/>
      </c>
      <c r="F17" s="38" t="e">
        <f t="shared" si="0"/>
        <v>#VALUE!</v>
      </c>
      <c r="G17" s="26" t="str">
        <f t="shared" si="3"/>
        <v/>
      </c>
      <c r="H17" s="26" t="str">
        <f t="shared" si="4"/>
        <v/>
      </c>
      <c r="I17" s="39" t="e">
        <f t="shared" si="5"/>
        <v>#VALUE!</v>
      </c>
      <c r="J17" s="39" t="e">
        <f t="shared" si="6"/>
        <v>#VALUE!</v>
      </c>
      <c r="K17" s="26" t="str">
        <f t="shared" si="7"/>
        <v/>
      </c>
      <c r="N17" s="26">
        <v>11</v>
      </c>
      <c r="O17" s="26">
        <f t="shared" si="8"/>
        <v>0</v>
      </c>
    </row>
    <row r="18" spans="1:15" x14ac:dyDescent="0.25">
      <c r="A18" s="26">
        <v>12</v>
      </c>
      <c r="B18" s="43"/>
      <c r="C18" s="84"/>
      <c r="D18" s="37" t="str">
        <f t="shared" si="1"/>
        <v/>
      </c>
      <c r="E18" s="37" t="str">
        <f t="shared" ref="E18:E22" si="9">IF(B18&lt;&gt;0,"xA","")</f>
        <v/>
      </c>
      <c r="F18" s="38" t="e">
        <f t="shared" si="0"/>
        <v>#VALUE!</v>
      </c>
      <c r="G18" s="26" t="str">
        <f t="shared" si="3"/>
        <v/>
      </c>
      <c r="H18" s="26" t="str">
        <f t="shared" si="4"/>
        <v/>
      </c>
      <c r="I18" s="39" t="e">
        <f t="shared" si="5"/>
        <v>#VALUE!</v>
      </c>
      <c r="J18" s="39" t="e">
        <f t="shared" si="6"/>
        <v>#VALUE!</v>
      </c>
      <c r="K18" s="26" t="str">
        <f t="shared" si="7"/>
        <v/>
      </c>
      <c r="N18" s="26">
        <v>12</v>
      </c>
      <c r="O18" s="26">
        <f t="shared" si="8"/>
        <v>0</v>
      </c>
    </row>
    <row r="19" spans="1:15" x14ac:dyDescent="0.25">
      <c r="A19" s="26">
        <v>13</v>
      </c>
      <c r="B19" s="43"/>
      <c r="C19" s="84"/>
      <c r="D19" s="37" t="str">
        <f t="shared" si="1"/>
        <v/>
      </c>
      <c r="E19" s="37" t="str">
        <f t="shared" si="9"/>
        <v/>
      </c>
      <c r="F19" s="38" t="e">
        <f t="shared" si="0"/>
        <v>#VALUE!</v>
      </c>
      <c r="G19" s="26" t="str">
        <f t="shared" si="3"/>
        <v/>
      </c>
      <c r="H19" s="26" t="str">
        <f t="shared" si="4"/>
        <v/>
      </c>
      <c r="I19" s="39" t="e">
        <f t="shared" si="5"/>
        <v>#VALUE!</v>
      </c>
      <c r="J19" s="39" t="e">
        <f t="shared" si="6"/>
        <v>#VALUE!</v>
      </c>
      <c r="K19" s="26" t="str">
        <f t="shared" si="7"/>
        <v/>
      </c>
      <c r="N19" s="26">
        <v>13</v>
      </c>
      <c r="O19" s="26">
        <f t="shared" si="8"/>
        <v>0</v>
      </c>
    </row>
    <row r="20" spans="1:15" x14ac:dyDescent="0.25">
      <c r="A20" s="26">
        <v>14</v>
      </c>
      <c r="B20" s="43"/>
      <c r="C20" s="84"/>
      <c r="D20" s="37" t="str">
        <f t="shared" si="1"/>
        <v/>
      </c>
      <c r="E20" s="37" t="str">
        <f t="shared" si="9"/>
        <v/>
      </c>
      <c r="F20" s="38" t="e">
        <f t="shared" si="0"/>
        <v>#VALUE!</v>
      </c>
      <c r="G20" s="26" t="str">
        <f t="shared" si="3"/>
        <v/>
      </c>
      <c r="H20" s="26" t="str">
        <f t="shared" si="4"/>
        <v/>
      </c>
      <c r="I20" s="39" t="e">
        <f t="shared" si="5"/>
        <v>#VALUE!</v>
      </c>
      <c r="J20" s="39" t="e">
        <f t="shared" si="6"/>
        <v>#VALUE!</v>
      </c>
      <c r="K20" s="26" t="str">
        <f t="shared" si="7"/>
        <v/>
      </c>
      <c r="N20" s="26">
        <v>14</v>
      </c>
      <c r="O20" s="26">
        <f t="shared" si="8"/>
        <v>0</v>
      </c>
    </row>
    <row r="21" spans="1:15" x14ac:dyDescent="0.25">
      <c r="A21" s="26">
        <v>15</v>
      </c>
      <c r="B21" s="43"/>
      <c r="C21" s="84"/>
      <c r="D21" s="37" t="str">
        <f t="shared" si="1"/>
        <v/>
      </c>
      <c r="E21" s="37" t="str">
        <f t="shared" si="9"/>
        <v/>
      </c>
      <c r="F21" s="38" t="e">
        <f t="shared" si="0"/>
        <v>#VALUE!</v>
      </c>
      <c r="G21" s="26" t="str">
        <f t="shared" si="3"/>
        <v/>
      </c>
      <c r="H21" s="26" t="str">
        <f t="shared" si="4"/>
        <v/>
      </c>
      <c r="I21" s="39" t="e">
        <f t="shared" si="5"/>
        <v>#VALUE!</v>
      </c>
      <c r="J21" s="39" t="e">
        <f t="shared" si="6"/>
        <v>#VALUE!</v>
      </c>
      <c r="K21" s="26" t="str">
        <f t="shared" si="7"/>
        <v/>
      </c>
      <c r="N21" s="26">
        <v>15</v>
      </c>
      <c r="O21" s="26">
        <f t="shared" si="8"/>
        <v>0</v>
      </c>
    </row>
    <row r="22" spans="1:15" x14ac:dyDescent="0.25">
      <c r="A22" s="26">
        <v>16</v>
      </c>
      <c r="B22" s="43"/>
      <c r="C22" s="84"/>
      <c r="D22" s="37" t="str">
        <f t="shared" si="1"/>
        <v/>
      </c>
      <c r="E22" s="37" t="str">
        <f t="shared" si="9"/>
        <v/>
      </c>
      <c r="F22" s="38" t="e">
        <f t="shared" si="0"/>
        <v>#VALUE!</v>
      </c>
      <c r="G22" s="26" t="str">
        <f t="shared" si="3"/>
        <v/>
      </c>
      <c r="H22" s="26" t="str">
        <f t="shared" si="4"/>
        <v/>
      </c>
      <c r="I22" s="39" t="e">
        <f t="shared" si="5"/>
        <v>#VALUE!</v>
      </c>
      <c r="J22" s="39" t="e">
        <f t="shared" si="6"/>
        <v>#VALUE!</v>
      </c>
      <c r="K22" s="26" t="str">
        <f t="shared" si="7"/>
        <v/>
      </c>
      <c r="N22" s="26">
        <v>16</v>
      </c>
      <c r="O22" s="26">
        <f t="shared" si="8"/>
        <v>0</v>
      </c>
    </row>
    <row r="23" spans="1:15" x14ac:dyDescent="0.25">
      <c r="A23" s="26">
        <v>17</v>
      </c>
      <c r="B23" s="43"/>
      <c r="C23" s="84"/>
      <c r="D23" s="37" t="str">
        <f t="shared" ref="D23:D56" si="10">IF(B23&lt;&gt;0,B23,"")</f>
        <v/>
      </c>
      <c r="E23" s="37" t="str">
        <f t="shared" ref="E23:E56" si="11">IF(B23&lt;&gt;0,"xA","")</f>
        <v/>
      </c>
      <c r="F23" s="38" t="e">
        <f t="shared" ref="F23:F56" si="12">I23+(J23-1)/2</f>
        <v>#VALUE!</v>
      </c>
      <c r="G23" s="26" t="str">
        <f t="shared" ref="G23:G56" si="13">IF(E23="xA",F23,"")</f>
        <v/>
      </c>
      <c r="H23" s="26" t="str">
        <f t="shared" ref="H23:H56" si="14">IF(E23="xB",F23,"")</f>
        <v/>
      </c>
      <c r="I23" s="39" t="e">
        <f t="shared" si="5"/>
        <v>#VALUE!</v>
      </c>
      <c r="J23" s="39" t="e">
        <f t="shared" si="6"/>
        <v>#VALUE!</v>
      </c>
      <c r="K23" s="26" t="str">
        <f t="shared" ref="K23:K56" si="15">IF(E23=0,"",E23)</f>
        <v/>
      </c>
      <c r="N23" s="26">
        <v>17</v>
      </c>
      <c r="O23" s="26">
        <f t="shared" si="8"/>
        <v>0</v>
      </c>
    </row>
    <row r="24" spans="1:15" x14ac:dyDescent="0.25">
      <c r="A24" s="26">
        <v>18</v>
      </c>
      <c r="B24" s="43"/>
      <c r="C24" s="84"/>
      <c r="D24" s="37" t="str">
        <f t="shared" si="10"/>
        <v/>
      </c>
      <c r="E24" s="37" t="str">
        <f t="shared" si="11"/>
        <v/>
      </c>
      <c r="F24" s="38" t="e">
        <f t="shared" si="12"/>
        <v>#VALUE!</v>
      </c>
      <c r="G24" s="26" t="str">
        <f t="shared" si="13"/>
        <v/>
      </c>
      <c r="H24" s="26" t="str">
        <f t="shared" si="14"/>
        <v/>
      </c>
      <c r="I24" s="39" t="e">
        <f t="shared" si="5"/>
        <v>#VALUE!</v>
      </c>
      <c r="J24" s="39" t="e">
        <f t="shared" si="6"/>
        <v>#VALUE!</v>
      </c>
      <c r="K24" s="26" t="str">
        <f t="shared" si="15"/>
        <v/>
      </c>
      <c r="N24" s="26">
        <v>18</v>
      </c>
      <c r="O24" s="26">
        <f t="shared" si="8"/>
        <v>0</v>
      </c>
    </row>
    <row r="25" spans="1:15" x14ac:dyDescent="0.25">
      <c r="A25" s="26">
        <v>19</v>
      </c>
      <c r="B25" s="43"/>
      <c r="C25" s="84"/>
      <c r="D25" s="37" t="str">
        <f t="shared" si="10"/>
        <v/>
      </c>
      <c r="E25" s="37" t="str">
        <f t="shared" si="11"/>
        <v/>
      </c>
      <c r="F25" s="38" t="e">
        <f t="shared" si="12"/>
        <v>#VALUE!</v>
      </c>
      <c r="G25" s="26" t="str">
        <f t="shared" si="13"/>
        <v/>
      </c>
      <c r="H25" s="26" t="str">
        <f t="shared" si="14"/>
        <v/>
      </c>
      <c r="I25" s="39" t="e">
        <f t="shared" si="5"/>
        <v>#VALUE!</v>
      </c>
      <c r="J25" s="39" t="e">
        <f t="shared" si="6"/>
        <v>#VALUE!</v>
      </c>
      <c r="K25" s="26" t="str">
        <f t="shared" si="15"/>
        <v/>
      </c>
      <c r="N25" s="26">
        <v>19</v>
      </c>
      <c r="O25" s="26">
        <f t="shared" si="8"/>
        <v>0</v>
      </c>
    </row>
    <row r="26" spans="1:15" x14ac:dyDescent="0.25">
      <c r="A26" s="26">
        <v>20</v>
      </c>
      <c r="B26" s="43"/>
      <c r="C26" s="84"/>
      <c r="D26" s="37" t="str">
        <f t="shared" si="10"/>
        <v/>
      </c>
      <c r="E26" s="37" t="str">
        <f t="shared" si="11"/>
        <v/>
      </c>
      <c r="F26" s="38" t="e">
        <f t="shared" si="12"/>
        <v>#VALUE!</v>
      </c>
      <c r="G26" s="26" t="str">
        <f t="shared" si="13"/>
        <v/>
      </c>
      <c r="H26" s="26" t="str">
        <f t="shared" si="14"/>
        <v/>
      </c>
      <c r="I26" s="39" t="e">
        <f t="shared" si="5"/>
        <v>#VALUE!</v>
      </c>
      <c r="J26" s="39" t="e">
        <f t="shared" si="6"/>
        <v>#VALUE!</v>
      </c>
      <c r="K26" s="26" t="str">
        <f t="shared" si="15"/>
        <v/>
      </c>
      <c r="N26" s="26">
        <v>20</v>
      </c>
      <c r="O26" s="26">
        <f t="shared" si="8"/>
        <v>0</v>
      </c>
    </row>
    <row r="27" spans="1:15" x14ac:dyDescent="0.25">
      <c r="A27" s="26">
        <v>21</v>
      </c>
      <c r="B27" s="43"/>
      <c r="C27" s="84"/>
      <c r="D27" s="37" t="str">
        <f t="shared" si="10"/>
        <v/>
      </c>
      <c r="E27" s="37" t="str">
        <f t="shared" si="11"/>
        <v/>
      </c>
      <c r="F27" s="38" t="e">
        <f t="shared" si="12"/>
        <v>#VALUE!</v>
      </c>
      <c r="G27" s="26" t="str">
        <f t="shared" si="13"/>
        <v/>
      </c>
      <c r="H27" s="26" t="str">
        <f t="shared" si="14"/>
        <v/>
      </c>
      <c r="I27" s="39" t="e">
        <f t="shared" si="5"/>
        <v>#VALUE!</v>
      </c>
      <c r="J27" s="39" t="e">
        <f t="shared" si="6"/>
        <v>#VALUE!</v>
      </c>
      <c r="K27" s="26" t="str">
        <f t="shared" si="15"/>
        <v/>
      </c>
      <c r="N27" s="26">
        <v>21</v>
      </c>
      <c r="O27" s="26">
        <f t="shared" si="8"/>
        <v>0</v>
      </c>
    </row>
    <row r="28" spans="1:15" x14ac:dyDescent="0.25">
      <c r="A28" s="26">
        <v>22</v>
      </c>
      <c r="B28" s="43"/>
      <c r="C28" s="84"/>
      <c r="D28" s="37" t="str">
        <f t="shared" si="10"/>
        <v/>
      </c>
      <c r="E28" s="37" t="str">
        <f t="shared" si="11"/>
        <v/>
      </c>
      <c r="F28" s="38" t="e">
        <f t="shared" si="12"/>
        <v>#VALUE!</v>
      </c>
      <c r="G28" s="26" t="str">
        <f t="shared" si="13"/>
        <v/>
      </c>
      <c r="H28" s="26" t="str">
        <f t="shared" si="14"/>
        <v/>
      </c>
      <c r="I28" s="39" t="e">
        <f t="shared" si="5"/>
        <v>#VALUE!</v>
      </c>
      <c r="J28" s="39" t="e">
        <f t="shared" si="6"/>
        <v>#VALUE!</v>
      </c>
      <c r="K28" s="26" t="str">
        <f t="shared" si="15"/>
        <v/>
      </c>
      <c r="N28" s="26">
        <v>22</v>
      </c>
      <c r="O28" s="26">
        <f t="shared" si="8"/>
        <v>0</v>
      </c>
    </row>
    <row r="29" spans="1:15" x14ac:dyDescent="0.25">
      <c r="A29" s="26">
        <v>23</v>
      </c>
      <c r="B29" s="43"/>
      <c r="C29" s="84"/>
      <c r="D29" s="37" t="str">
        <f t="shared" si="10"/>
        <v/>
      </c>
      <c r="E29" s="37" t="str">
        <f t="shared" si="11"/>
        <v/>
      </c>
      <c r="F29" s="38" t="e">
        <f t="shared" si="12"/>
        <v>#VALUE!</v>
      </c>
      <c r="G29" s="26" t="str">
        <f t="shared" si="13"/>
        <v/>
      </c>
      <c r="H29" s="26" t="str">
        <f t="shared" si="14"/>
        <v/>
      </c>
      <c r="I29" s="39" t="e">
        <f t="shared" si="5"/>
        <v>#VALUE!</v>
      </c>
      <c r="J29" s="39" t="e">
        <f t="shared" si="6"/>
        <v>#VALUE!</v>
      </c>
      <c r="K29" s="26" t="str">
        <f t="shared" si="15"/>
        <v/>
      </c>
      <c r="N29" s="26">
        <v>23</v>
      </c>
      <c r="O29" s="26">
        <f t="shared" si="8"/>
        <v>0</v>
      </c>
    </row>
    <row r="30" spans="1:15" x14ac:dyDescent="0.25">
      <c r="A30" s="26">
        <v>24</v>
      </c>
      <c r="B30" s="43"/>
      <c r="C30" s="84"/>
      <c r="D30" s="37" t="str">
        <f t="shared" si="10"/>
        <v/>
      </c>
      <c r="E30" s="37" t="str">
        <f t="shared" si="11"/>
        <v/>
      </c>
      <c r="F30" s="38" t="e">
        <f t="shared" si="12"/>
        <v>#VALUE!</v>
      </c>
      <c r="G30" s="26" t="str">
        <f t="shared" si="13"/>
        <v/>
      </c>
      <c r="H30" s="26" t="str">
        <f t="shared" si="14"/>
        <v/>
      </c>
      <c r="I30" s="39" t="e">
        <f t="shared" si="5"/>
        <v>#VALUE!</v>
      </c>
      <c r="J30" s="39" t="e">
        <f t="shared" si="6"/>
        <v>#VALUE!</v>
      </c>
      <c r="K30" s="26" t="str">
        <f t="shared" si="15"/>
        <v/>
      </c>
      <c r="N30" s="26">
        <v>24</v>
      </c>
      <c r="O30" s="26">
        <f t="shared" si="8"/>
        <v>0</v>
      </c>
    </row>
    <row r="31" spans="1:15" x14ac:dyDescent="0.25">
      <c r="A31" s="26">
        <v>25</v>
      </c>
      <c r="B31" s="43"/>
      <c r="C31" s="84"/>
      <c r="D31" s="37" t="str">
        <f t="shared" si="10"/>
        <v/>
      </c>
      <c r="E31" s="37" t="str">
        <f t="shared" si="11"/>
        <v/>
      </c>
      <c r="F31" s="38" t="e">
        <f t="shared" si="12"/>
        <v>#VALUE!</v>
      </c>
      <c r="G31" s="26" t="str">
        <f t="shared" si="13"/>
        <v/>
      </c>
      <c r="H31" s="26" t="str">
        <f t="shared" si="14"/>
        <v/>
      </c>
      <c r="I31" s="39" t="e">
        <f t="shared" si="5"/>
        <v>#VALUE!</v>
      </c>
      <c r="J31" s="39" t="e">
        <f t="shared" si="6"/>
        <v>#VALUE!</v>
      </c>
      <c r="K31" s="26" t="str">
        <f t="shared" si="15"/>
        <v/>
      </c>
      <c r="N31" s="26">
        <v>25</v>
      </c>
      <c r="O31" s="26">
        <f t="shared" si="8"/>
        <v>0</v>
      </c>
    </row>
    <row r="32" spans="1:15" x14ac:dyDescent="0.25">
      <c r="A32" s="26">
        <v>26</v>
      </c>
      <c r="B32" s="43"/>
      <c r="C32" s="84"/>
      <c r="D32" s="37" t="str">
        <f t="shared" si="10"/>
        <v/>
      </c>
      <c r="E32" s="37" t="str">
        <f t="shared" si="11"/>
        <v/>
      </c>
      <c r="F32" s="38" t="e">
        <f t="shared" si="12"/>
        <v>#VALUE!</v>
      </c>
      <c r="G32" s="26" t="str">
        <f t="shared" si="13"/>
        <v/>
      </c>
      <c r="H32" s="26" t="str">
        <f t="shared" si="14"/>
        <v/>
      </c>
      <c r="I32" s="39" t="e">
        <f t="shared" si="5"/>
        <v>#VALUE!</v>
      </c>
      <c r="J32" s="39" t="e">
        <f t="shared" si="6"/>
        <v>#VALUE!</v>
      </c>
      <c r="K32" s="26" t="str">
        <f t="shared" si="15"/>
        <v/>
      </c>
      <c r="N32" s="26">
        <v>26</v>
      </c>
      <c r="O32" s="26">
        <f t="shared" si="8"/>
        <v>0</v>
      </c>
    </row>
    <row r="33" spans="1:15" x14ac:dyDescent="0.25">
      <c r="A33" s="26">
        <v>27</v>
      </c>
      <c r="B33" s="43"/>
      <c r="C33" s="84"/>
      <c r="D33" s="37" t="str">
        <f t="shared" si="10"/>
        <v/>
      </c>
      <c r="E33" s="37" t="str">
        <f t="shared" si="11"/>
        <v/>
      </c>
      <c r="F33" s="38" t="e">
        <f t="shared" si="12"/>
        <v>#VALUE!</v>
      </c>
      <c r="G33" s="26" t="str">
        <f t="shared" si="13"/>
        <v/>
      </c>
      <c r="H33" s="26" t="str">
        <f t="shared" si="14"/>
        <v/>
      </c>
      <c r="I33" s="39" t="e">
        <f t="shared" si="5"/>
        <v>#VALUE!</v>
      </c>
      <c r="J33" s="39" t="e">
        <f t="shared" si="6"/>
        <v>#VALUE!</v>
      </c>
      <c r="K33" s="26" t="str">
        <f t="shared" si="15"/>
        <v/>
      </c>
      <c r="N33" s="26">
        <v>27</v>
      </c>
      <c r="O33" s="26">
        <f t="shared" si="8"/>
        <v>0</v>
      </c>
    </row>
    <row r="34" spans="1:15" x14ac:dyDescent="0.25">
      <c r="A34" s="26">
        <v>28</v>
      </c>
      <c r="B34" s="43"/>
      <c r="C34" s="84"/>
      <c r="D34" s="37" t="str">
        <f t="shared" si="10"/>
        <v/>
      </c>
      <c r="E34" s="37" t="str">
        <f t="shared" si="11"/>
        <v/>
      </c>
      <c r="F34" s="38" t="e">
        <f t="shared" si="12"/>
        <v>#VALUE!</v>
      </c>
      <c r="G34" s="26" t="str">
        <f t="shared" si="13"/>
        <v/>
      </c>
      <c r="H34" s="26" t="str">
        <f t="shared" si="14"/>
        <v/>
      </c>
      <c r="I34" s="39" t="e">
        <f t="shared" si="5"/>
        <v>#VALUE!</v>
      </c>
      <c r="J34" s="39" t="e">
        <f t="shared" si="6"/>
        <v>#VALUE!</v>
      </c>
      <c r="K34" s="26" t="str">
        <f t="shared" si="15"/>
        <v/>
      </c>
      <c r="N34" s="26">
        <v>28</v>
      </c>
      <c r="O34" s="26">
        <f t="shared" si="8"/>
        <v>0</v>
      </c>
    </row>
    <row r="35" spans="1:15" x14ac:dyDescent="0.25">
      <c r="A35" s="26">
        <v>29</v>
      </c>
      <c r="B35" s="43"/>
      <c r="C35" s="84"/>
      <c r="D35" s="37" t="str">
        <f t="shared" si="10"/>
        <v/>
      </c>
      <c r="E35" s="37" t="str">
        <f t="shared" si="11"/>
        <v/>
      </c>
      <c r="F35" s="38" t="e">
        <f t="shared" si="12"/>
        <v>#VALUE!</v>
      </c>
      <c r="G35" s="26" t="str">
        <f t="shared" si="13"/>
        <v/>
      </c>
      <c r="H35" s="26" t="str">
        <f t="shared" si="14"/>
        <v/>
      </c>
      <c r="I35" s="39" t="e">
        <f t="shared" si="5"/>
        <v>#VALUE!</v>
      </c>
      <c r="J35" s="39" t="e">
        <f t="shared" si="6"/>
        <v>#VALUE!</v>
      </c>
      <c r="K35" s="26" t="str">
        <f t="shared" si="15"/>
        <v/>
      </c>
      <c r="N35" s="26">
        <v>29</v>
      </c>
      <c r="O35" s="26">
        <f t="shared" si="8"/>
        <v>0</v>
      </c>
    </row>
    <row r="36" spans="1:15" x14ac:dyDescent="0.25">
      <c r="A36" s="26">
        <v>30</v>
      </c>
      <c r="B36" s="43"/>
      <c r="C36" s="84"/>
      <c r="D36" s="37" t="str">
        <f t="shared" si="10"/>
        <v/>
      </c>
      <c r="E36" s="37" t="str">
        <f t="shared" si="11"/>
        <v/>
      </c>
      <c r="F36" s="38" t="e">
        <f t="shared" si="12"/>
        <v>#VALUE!</v>
      </c>
      <c r="G36" s="26" t="str">
        <f t="shared" si="13"/>
        <v/>
      </c>
      <c r="H36" s="26" t="str">
        <f t="shared" si="14"/>
        <v/>
      </c>
      <c r="I36" s="39" t="e">
        <f t="shared" ref="I36:I56" si="16">RANK(D36,$D$7:$D$106,1)</f>
        <v>#VALUE!</v>
      </c>
      <c r="J36" s="39" t="e">
        <f t="shared" si="6"/>
        <v>#VALUE!</v>
      </c>
      <c r="K36" s="26" t="str">
        <f t="shared" si="15"/>
        <v/>
      </c>
      <c r="N36" s="26">
        <v>30</v>
      </c>
      <c r="O36" s="26">
        <f t="shared" si="8"/>
        <v>0</v>
      </c>
    </row>
    <row r="37" spans="1:15" x14ac:dyDescent="0.25">
      <c r="A37" s="26">
        <v>31</v>
      </c>
      <c r="B37" s="43"/>
      <c r="C37" s="84"/>
      <c r="D37" s="37" t="str">
        <f t="shared" si="10"/>
        <v/>
      </c>
      <c r="E37" s="37" t="str">
        <f t="shared" si="11"/>
        <v/>
      </c>
      <c r="F37" s="38" t="e">
        <f t="shared" si="12"/>
        <v>#VALUE!</v>
      </c>
      <c r="G37" s="26" t="str">
        <f t="shared" si="13"/>
        <v/>
      </c>
      <c r="H37" s="26" t="str">
        <f t="shared" si="14"/>
        <v/>
      </c>
      <c r="I37" s="39" t="e">
        <f t="shared" si="16"/>
        <v>#VALUE!</v>
      </c>
      <c r="J37" s="39" t="e">
        <f t="shared" si="6"/>
        <v>#VALUE!</v>
      </c>
      <c r="K37" s="26" t="str">
        <f t="shared" si="15"/>
        <v/>
      </c>
      <c r="N37" s="26">
        <v>31</v>
      </c>
      <c r="O37" s="26">
        <f t="shared" si="8"/>
        <v>0</v>
      </c>
    </row>
    <row r="38" spans="1:15" x14ac:dyDescent="0.25">
      <c r="A38" s="26">
        <v>32</v>
      </c>
      <c r="B38" s="43"/>
      <c r="C38" s="84"/>
      <c r="D38" s="37" t="str">
        <f t="shared" si="10"/>
        <v/>
      </c>
      <c r="E38" s="37" t="str">
        <f t="shared" si="11"/>
        <v/>
      </c>
      <c r="F38" s="38" t="e">
        <f t="shared" si="12"/>
        <v>#VALUE!</v>
      </c>
      <c r="G38" s="26" t="str">
        <f t="shared" si="13"/>
        <v/>
      </c>
      <c r="H38" s="26" t="str">
        <f t="shared" si="14"/>
        <v/>
      </c>
      <c r="I38" s="39" t="e">
        <f t="shared" si="16"/>
        <v>#VALUE!</v>
      </c>
      <c r="J38" s="39" t="e">
        <f t="shared" si="6"/>
        <v>#VALUE!</v>
      </c>
      <c r="K38" s="26" t="str">
        <f t="shared" si="15"/>
        <v/>
      </c>
      <c r="N38" s="26">
        <v>32</v>
      </c>
      <c r="O38" s="26">
        <f t="shared" si="8"/>
        <v>0</v>
      </c>
    </row>
    <row r="39" spans="1:15" x14ac:dyDescent="0.25">
      <c r="A39" s="26">
        <v>33</v>
      </c>
      <c r="B39" s="43"/>
      <c r="C39" s="84"/>
      <c r="D39" s="37" t="str">
        <f t="shared" si="10"/>
        <v/>
      </c>
      <c r="E39" s="37" t="str">
        <f t="shared" si="11"/>
        <v/>
      </c>
      <c r="F39" s="38" t="e">
        <f t="shared" si="12"/>
        <v>#VALUE!</v>
      </c>
      <c r="G39" s="26" t="str">
        <f t="shared" si="13"/>
        <v/>
      </c>
      <c r="H39" s="26" t="str">
        <f t="shared" si="14"/>
        <v/>
      </c>
      <c r="I39" s="39" t="e">
        <f t="shared" si="16"/>
        <v>#VALUE!</v>
      </c>
      <c r="J39" s="39" t="e">
        <f t="shared" si="6"/>
        <v>#VALUE!</v>
      </c>
      <c r="K39" s="26" t="str">
        <f t="shared" si="15"/>
        <v/>
      </c>
      <c r="N39" s="26">
        <v>33</v>
      </c>
      <c r="O39" s="26">
        <f t="shared" si="8"/>
        <v>0</v>
      </c>
    </row>
    <row r="40" spans="1:15" x14ac:dyDescent="0.25">
      <c r="A40" s="26">
        <v>34</v>
      </c>
      <c r="B40" s="43"/>
      <c r="C40" s="84"/>
      <c r="D40" s="37" t="str">
        <f t="shared" si="10"/>
        <v/>
      </c>
      <c r="E40" s="37" t="str">
        <f t="shared" si="11"/>
        <v/>
      </c>
      <c r="F40" s="38" t="e">
        <f t="shared" si="12"/>
        <v>#VALUE!</v>
      </c>
      <c r="G40" s="26" t="str">
        <f t="shared" si="13"/>
        <v/>
      </c>
      <c r="H40" s="26" t="str">
        <f t="shared" si="14"/>
        <v/>
      </c>
      <c r="I40" s="39" t="e">
        <f t="shared" si="16"/>
        <v>#VALUE!</v>
      </c>
      <c r="J40" s="39" t="e">
        <f t="shared" si="6"/>
        <v>#VALUE!</v>
      </c>
      <c r="K40" s="26" t="str">
        <f t="shared" si="15"/>
        <v/>
      </c>
      <c r="N40" s="26">
        <v>34</v>
      </c>
      <c r="O40" s="26">
        <f t="shared" si="8"/>
        <v>0</v>
      </c>
    </row>
    <row r="41" spans="1:15" x14ac:dyDescent="0.25">
      <c r="A41" s="26">
        <v>35</v>
      </c>
      <c r="B41" s="43"/>
      <c r="C41" s="84"/>
      <c r="D41" s="37" t="str">
        <f t="shared" si="10"/>
        <v/>
      </c>
      <c r="E41" s="37" t="str">
        <f t="shared" si="11"/>
        <v/>
      </c>
      <c r="F41" s="38" t="e">
        <f t="shared" si="12"/>
        <v>#VALUE!</v>
      </c>
      <c r="G41" s="26" t="str">
        <f t="shared" si="13"/>
        <v/>
      </c>
      <c r="H41" s="26" t="str">
        <f t="shared" si="14"/>
        <v/>
      </c>
      <c r="I41" s="39" t="e">
        <f t="shared" si="16"/>
        <v>#VALUE!</v>
      </c>
      <c r="J41" s="39" t="e">
        <f t="shared" si="6"/>
        <v>#VALUE!</v>
      </c>
      <c r="K41" s="26" t="str">
        <f t="shared" si="15"/>
        <v/>
      </c>
      <c r="N41" s="26">
        <v>35</v>
      </c>
      <c r="O41" s="26">
        <f t="shared" si="8"/>
        <v>0</v>
      </c>
    </row>
    <row r="42" spans="1:15" x14ac:dyDescent="0.25">
      <c r="A42" s="26">
        <v>36</v>
      </c>
      <c r="B42" s="43"/>
      <c r="C42" s="84"/>
      <c r="D42" s="37" t="str">
        <f t="shared" si="10"/>
        <v/>
      </c>
      <c r="E42" s="37" t="str">
        <f t="shared" si="11"/>
        <v/>
      </c>
      <c r="F42" s="38" t="e">
        <f t="shared" si="12"/>
        <v>#VALUE!</v>
      </c>
      <c r="G42" s="26" t="str">
        <f t="shared" si="13"/>
        <v/>
      </c>
      <c r="H42" s="26" t="str">
        <f t="shared" si="14"/>
        <v/>
      </c>
      <c r="I42" s="39" t="e">
        <f t="shared" si="16"/>
        <v>#VALUE!</v>
      </c>
      <c r="J42" s="39" t="e">
        <f t="shared" si="6"/>
        <v>#VALUE!</v>
      </c>
      <c r="K42" s="26" t="str">
        <f t="shared" si="15"/>
        <v/>
      </c>
      <c r="N42" s="26">
        <v>36</v>
      </c>
      <c r="O42" s="26">
        <f t="shared" si="8"/>
        <v>0</v>
      </c>
    </row>
    <row r="43" spans="1:15" x14ac:dyDescent="0.25">
      <c r="A43" s="26">
        <v>37</v>
      </c>
      <c r="B43" s="43"/>
      <c r="C43" s="84"/>
      <c r="D43" s="37" t="str">
        <f t="shared" si="10"/>
        <v/>
      </c>
      <c r="E43" s="37" t="str">
        <f t="shared" si="11"/>
        <v/>
      </c>
      <c r="F43" s="38" t="e">
        <f t="shared" si="12"/>
        <v>#VALUE!</v>
      </c>
      <c r="G43" s="26" t="str">
        <f t="shared" si="13"/>
        <v/>
      </c>
      <c r="H43" s="26" t="str">
        <f t="shared" si="14"/>
        <v/>
      </c>
      <c r="I43" s="39" t="e">
        <f t="shared" si="16"/>
        <v>#VALUE!</v>
      </c>
      <c r="J43" s="39" t="e">
        <f t="shared" si="6"/>
        <v>#VALUE!</v>
      </c>
      <c r="K43" s="26" t="str">
        <f t="shared" si="15"/>
        <v/>
      </c>
      <c r="N43" s="26">
        <v>37</v>
      </c>
      <c r="O43" s="26">
        <f t="shared" si="8"/>
        <v>0</v>
      </c>
    </row>
    <row r="44" spans="1:15" x14ac:dyDescent="0.25">
      <c r="A44" s="26">
        <v>38</v>
      </c>
      <c r="B44" s="43"/>
      <c r="C44" s="84"/>
      <c r="D44" s="37" t="str">
        <f t="shared" si="10"/>
        <v/>
      </c>
      <c r="E44" s="37" t="str">
        <f t="shared" si="11"/>
        <v/>
      </c>
      <c r="F44" s="38" t="e">
        <f t="shared" si="12"/>
        <v>#VALUE!</v>
      </c>
      <c r="G44" s="26" t="str">
        <f t="shared" si="13"/>
        <v/>
      </c>
      <c r="H44" s="26" t="str">
        <f t="shared" si="14"/>
        <v/>
      </c>
      <c r="I44" s="39" t="e">
        <f t="shared" si="16"/>
        <v>#VALUE!</v>
      </c>
      <c r="J44" s="39" t="e">
        <f t="shared" si="6"/>
        <v>#VALUE!</v>
      </c>
      <c r="K44" s="26" t="str">
        <f t="shared" si="15"/>
        <v/>
      </c>
      <c r="N44" s="26">
        <v>38</v>
      </c>
      <c r="O44" s="26">
        <f t="shared" si="8"/>
        <v>0</v>
      </c>
    </row>
    <row r="45" spans="1:15" x14ac:dyDescent="0.25">
      <c r="A45" s="26">
        <v>39</v>
      </c>
      <c r="B45" s="43"/>
      <c r="C45" s="84"/>
      <c r="D45" s="37" t="str">
        <f t="shared" si="10"/>
        <v/>
      </c>
      <c r="E45" s="37" t="str">
        <f t="shared" si="11"/>
        <v/>
      </c>
      <c r="F45" s="38" t="e">
        <f t="shared" si="12"/>
        <v>#VALUE!</v>
      </c>
      <c r="G45" s="26" t="str">
        <f t="shared" si="13"/>
        <v/>
      </c>
      <c r="H45" s="26" t="str">
        <f t="shared" si="14"/>
        <v/>
      </c>
      <c r="I45" s="39" t="e">
        <f t="shared" si="16"/>
        <v>#VALUE!</v>
      </c>
      <c r="J45" s="39" t="e">
        <f t="shared" si="6"/>
        <v>#VALUE!</v>
      </c>
      <c r="K45" s="26" t="str">
        <f t="shared" si="15"/>
        <v/>
      </c>
      <c r="N45" s="26">
        <v>39</v>
      </c>
      <c r="O45" s="26">
        <f t="shared" si="8"/>
        <v>0</v>
      </c>
    </row>
    <row r="46" spans="1:15" x14ac:dyDescent="0.25">
      <c r="A46" s="26">
        <v>40</v>
      </c>
      <c r="B46" s="43"/>
      <c r="C46" s="84"/>
      <c r="D46" s="37" t="str">
        <f t="shared" si="10"/>
        <v/>
      </c>
      <c r="E46" s="37" t="str">
        <f t="shared" si="11"/>
        <v/>
      </c>
      <c r="F46" s="38" t="e">
        <f t="shared" si="12"/>
        <v>#VALUE!</v>
      </c>
      <c r="G46" s="26" t="str">
        <f t="shared" si="13"/>
        <v/>
      </c>
      <c r="H46" s="26" t="str">
        <f t="shared" si="14"/>
        <v/>
      </c>
      <c r="I46" s="39" t="e">
        <f t="shared" si="16"/>
        <v>#VALUE!</v>
      </c>
      <c r="J46" s="39" t="e">
        <f t="shared" si="6"/>
        <v>#VALUE!</v>
      </c>
      <c r="K46" s="26" t="str">
        <f t="shared" si="15"/>
        <v/>
      </c>
      <c r="N46" s="26">
        <v>40</v>
      </c>
      <c r="O46" s="26">
        <f t="shared" si="8"/>
        <v>0</v>
      </c>
    </row>
    <row r="47" spans="1:15" x14ac:dyDescent="0.25">
      <c r="A47" s="26">
        <v>41</v>
      </c>
      <c r="B47" s="43"/>
      <c r="C47" s="84"/>
      <c r="D47" s="37" t="str">
        <f t="shared" si="10"/>
        <v/>
      </c>
      <c r="E47" s="37" t="str">
        <f t="shared" si="11"/>
        <v/>
      </c>
      <c r="F47" s="38" t="e">
        <f t="shared" si="12"/>
        <v>#VALUE!</v>
      </c>
      <c r="G47" s="26" t="str">
        <f t="shared" si="13"/>
        <v/>
      </c>
      <c r="H47" s="26" t="str">
        <f t="shared" si="14"/>
        <v/>
      </c>
      <c r="I47" s="39" t="e">
        <f t="shared" si="16"/>
        <v>#VALUE!</v>
      </c>
      <c r="J47" s="39" t="e">
        <f t="shared" si="6"/>
        <v>#VALUE!</v>
      </c>
      <c r="K47" s="26" t="str">
        <f t="shared" si="15"/>
        <v/>
      </c>
      <c r="N47" s="26">
        <v>41</v>
      </c>
      <c r="O47" s="26">
        <f t="shared" si="8"/>
        <v>0</v>
      </c>
    </row>
    <row r="48" spans="1:15" x14ac:dyDescent="0.25">
      <c r="A48" s="26">
        <v>42</v>
      </c>
      <c r="B48" s="43"/>
      <c r="C48" s="84"/>
      <c r="D48" s="37" t="str">
        <f t="shared" si="10"/>
        <v/>
      </c>
      <c r="E48" s="37" t="str">
        <f t="shared" si="11"/>
        <v/>
      </c>
      <c r="F48" s="38" t="e">
        <f t="shared" si="12"/>
        <v>#VALUE!</v>
      </c>
      <c r="G48" s="26" t="str">
        <f t="shared" si="13"/>
        <v/>
      </c>
      <c r="H48" s="26" t="str">
        <f t="shared" si="14"/>
        <v/>
      </c>
      <c r="I48" s="39" t="e">
        <f t="shared" si="16"/>
        <v>#VALUE!</v>
      </c>
      <c r="J48" s="39" t="e">
        <f t="shared" si="6"/>
        <v>#VALUE!</v>
      </c>
      <c r="K48" s="26" t="str">
        <f t="shared" si="15"/>
        <v/>
      </c>
      <c r="N48" s="26">
        <v>42</v>
      </c>
      <c r="O48" s="26">
        <f t="shared" si="8"/>
        <v>0</v>
      </c>
    </row>
    <row r="49" spans="1:15" x14ac:dyDescent="0.25">
      <c r="A49" s="26">
        <v>43</v>
      </c>
      <c r="B49" s="43"/>
      <c r="C49" s="84"/>
      <c r="D49" s="37" t="str">
        <f t="shared" si="10"/>
        <v/>
      </c>
      <c r="E49" s="37" t="str">
        <f t="shared" si="11"/>
        <v/>
      </c>
      <c r="F49" s="38" t="e">
        <f t="shared" si="12"/>
        <v>#VALUE!</v>
      </c>
      <c r="G49" s="26" t="str">
        <f t="shared" si="13"/>
        <v/>
      </c>
      <c r="H49" s="26" t="str">
        <f t="shared" si="14"/>
        <v/>
      </c>
      <c r="I49" s="39" t="e">
        <f t="shared" si="16"/>
        <v>#VALUE!</v>
      </c>
      <c r="J49" s="39" t="e">
        <f t="shared" si="6"/>
        <v>#VALUE!</v>
      </c>
      <c r="K49" s="26" t="str">
        <f t="shared" si="15"/>
        <v/>
      </c>
      <c r="N49" s="26">
        <v>43</v>
      </c>
      <c r="O49" s="26">
        <f t="shared" si="8"/>
        <v>0</v>
      </c>
    </row>
    <row r="50" spans="1:15" x14ac:dyDescent="0.25">
      <c r="A50" s="26">
        <v>44</v>
      </c>
      <c r="B50" s="43"/>
      <c r="C50" s="84"/>
      <c r="D50" s="37" t="str">
        <f t="shared" si="10"/>
        <v/>
      </c>
      <c r="E50" s="37" t="str">
        <f t="shared" si="11"/>
        <v/>
      </c>
      <c r="F50" s="38" t="e">
        <f t="shared" si="12"/>
        <v>#VALUE!</v>
      </c>
      <c r="G50" s="26" t="str">
        <f t="shared" si="13"/>
        <v/>
      </c>
      <c r="H50" s="26" t="str">
        <f t="shared" si="14"/>
        <v/>
      </c>
      <c r="I50" s="39" t="e">
        <f t="shared" si="16"/>
        <v>#VALUE!</v>
      </c>
      <c r="J50" s="39" t="e">
        <f t="shared" si="6"/>
        <v>#VALUE!</v>
      </c>
      <c r="K50" s="26" t="str">
        <f t="shared" si="15"/>
        <v/>
      </c>
      <c r="N50" s="26">
        <v>44</v>
      </c>
      <c r="O50" s="26">
        <f t="shared" si="8"/>
        <v>0</v>
      </c>
    </row>
    <row r="51" spans="1:15" x14ac:dyDescent="0.25">
      <c r="A51" s="26">
        <v>45</v>
      </c>
      <c r="B51" s="43"/>
      <c r="C51" s="84"/>
      <c r="D51" s="37" t="str">
        <f t="shared" si="10"/>
        <v/>
      </c>
      <c r="E51" s="37" t="str">
        <f t="shared" si="11"/>
        <v/>
      </c>
      <c r="F51" s="38" t="e">
        <f t="shared" si="12"/>
        <v>#VALUE!</v>
      </c>
      <c r="G51" s="26" t="str">
        <f t="shared" si="13"/>
        <v/>
      </c>
      <c r="H51" s="26" t="str">
        <f t="shared" si="14"/>
        <v/>
      </c>
      <c r="I51" s="39" t="e">
        <f t="shared" si="16"/>
        <v>#VALUE!</v>
      </c>
      <c r="J51" s="39" t="e">
        <f t="shared" si="6"/>
        <v>#VALUE!</v>
      </c>
      <c r="K51" s="26" t="str">
        <f t="shared" si="15"/>
        <v/>
      </c>
      <c r="N51" s="26">
        <v>45</v>
      </c>
      <c r="O51" s="26">
        <f t="shared" si="8"/>
        <v>0</v>
      </c>
    </row>
    <row r="52" spans="1:15" x14ac:dyDescent="0.25">
      <c r="A52" s="26">
        <v>46</v>
      </c>
      <c r="B52" s="43"/>
      <c r="C52" s="84"/>
      <c r="D52" s="37" t="str">
        <f t="shared" si="10"/>
        <v/>
      </c>
      <c r="E52" s="37" t="str">
        <f t="shared" si="11"/>
        <v/>
      </c>
      <c r="F52" s="38" t="e">
        <f t="shared" si="12"/>
        <v>#VALUE!</v>
      </c>
      <c r="G52" s="26" t="str">
        <f t="shared" si="13"/>
        <v/>
      </c>
      <c r="H52" s="26" t="str">
        <f t="shared" si="14"/>
        <v/>
      </c>
      <c r="I52" s="39" t="e">
        <f t="shared" si="16"/>
        <v>#VALUE!</v>
      </c>
      <c r="J52" s="39" t="e">
        <f t="shared" si="6"/>
        <v>#VALUE!</v>
      </c>
      <c r="K52" s="26" t="str">
        <f t="shared" si="15"/>
        <v/>
      </c>
      <c r="N52" s="26">
        <v>46</v>
      </c>
      <c r="O52" s="26">
        <f t="shared" si="8"/>
        <v>0</v>
      </c>
    </row>
    <row r="53" spans="1:15" x14ac:dyDescent="0.25">
      <c r="A53" s="26">
        <v>47</v>
      </c>
      <c r="B53" s="43"/>
      <c r="C53" s="84"/>
      <c r="D53" s="37" t="str">
        <f t="shared" si="10"/>
        <v/>
      </c>
      <c r="E53" s="37" t="str">
        <f t="shared" si="11"/>
        <v/>
      </c>
      <c r="F53" s="38" t="e">
        <f t="shared" si="12"/>
        <v>#VALUE!</v>
      </c>
      <c r="G53" s="26" t="str">
        <f t="shared" si="13"/>
        <v/>
      </c>
      <c r="H53" s="26" t="str">
        <f t="shared" si="14"/>
        <v/>
      </c>
      <c r="I53" s="39" t="e">
        <f t="shared" si="16"/>
        <v>#VALUE!</v>
      </c>
      <c r="J53" s="39" t="e">
        <f t="shared" si="6"/>
        <v>#VALUE!</v>
      </c>
      <c r="K53" s="26" t="str">
        <f t="shared" si="15"/>
        <v/>
      </c>
      <c r="N53" s="26">
        <v>47</v>
      </c>
      <c r="O53" s="26">
        <f t="shared" si="8"/>
        <v>0</v>
      </c>
    </row>
    <row r="54" spans="1:15" x14ac:dyDescent="0.25">
      <c r="A54" s="26">
        <v>48</v>
      </c>
      <c r="B54" s="43"/>
      <c r="C54" s="84"/>
      <c r="D54" s="37" t="str">
        <f t="shared" si="10"/>
        <v/>
      </c>
      <c r="E54" s="37" t="str">
        <f t="shared" si="11"/>
        <v/>
      </c>
      <c r="F54" s="38" t="e">
        <f t="shared" si="12"/>
        <v>#VALUE!</v>
      </c>
      <c r="G54" s="26" t="str">
        <f t="shared" si="13"/>
        <v/>
      </c>
      <c r="H54" s="26" t="str">
        <f t="shared" si="14"/>
        <v/>
      </c>
      <c r="I54" s="39" t="e">
        <f t="shared" si="16"/>
        <v>#VALUE!</v>
      </c>
      <c r="J54" s="39" t="e">
        <f t="shared" si="6"/>
        <v>#VALUE!</v>
      </c>
      <c r="K54" s="26" t="str">
        <f t="shared" si="15"/>
        <v/>
      </c>
      <c r="N54" s="26">
        <v>48</v>
      </c>
      <c r="O54" s="26">
        <f t="shared" si="8"/>
        <v>0</v>
      </c>
    </row>
    <row r="55" spans="1:15" x14ac:dyDescent="0.25">
      <c r="A55" s="26">
        <v>49</v>
      </c>
      <c r="B55" s="43"/>
      <c r="C55" s="41"/>
      <c r="D55" s="37" t="str">
        <f t="shared" si="10"/>
        <v/>
      </c>
      <c r="E55" s="37" t="str">
        <f t="shared" si="11"/>
        <v/>
      </c>
      <c r="F55" s="38" t="e">
        <f t="shared" si="12"/>
        <v>#VALUE!</v>
      </c>
      <c r="G55" s="26" t="str">
        <f t="shared" si="13"/>
        <v/>
      </c>
      <c r="H55" s="26" t="str">
        <f t="shared" si="14"/>
        <v/>
      </c>
      <c r="I55" s="39" t="e">
        <f t="shared" si="16"/>
        <v>#VALUE!</v>
      </c>
      <c r="J55" s="39" t="e">
        <f t="shared" si="6"/>
        <v>#VALUE!</v>
      </c>
      <c r="K55" s="26" t="str">
        <f t="shared" si="15"/>
        <v/>
      </c>
      <c r="N55" s="26">
        <v>49</v>
      </c>
      <c r="O55" s="26">
        <f t="shared" si="8"/>
        <v>0</v>
      </c>
    </row>
    <row r="56" spans="1:15" x14ac:dyDescent="0.25">
      <c r="A56" s="26">
        <v>50</v>
      </c>
      <c r="B56" s="44"/>
      <c r="C56" s="42"/>
      <c r="D56" s="78" t="str">
        <f t="shared" si="10"/>
        <v/>
      </c>
      <c r="E56" s="78" t="str">
        <f t="shared" si="11"/>
        <v/>
      </c>
      <c r="F56" s="79" t="e">
        <f t="shared" si="12"/>
        <v>#VALUE!</v>
      </c>
      <c r="G56" s="77" t="str">
        <f t="shared" si="13"/>
        <v/>
      </c>
      <c r="H56" s="77" t="str">
        <f t="shared" si="14"/>
        <v/>
      </c>
      <c r="I56" s="80" t="e">
        <f t="shared" si="16"/>
        <v>#VALUE!</v>
      </c>
      <c r="J56" s="80" t="e">
        <f t="shared" si="6"/>
        <v>#VALUE!</v>
      </c>
      <c r="K56" s="77" t="str">
        <f t="shared" si="15"/>
        <v/>
      </c>
      <c r="L56" s="77"/>
      <c r="M56" s="77"/>
      <c r="N56" s="26">
        <v>50</v>
      </c>
      <c r="O56" s="26">
        <f t="shared" si="8"/>
        <v>0</v>
      </c>
    </row>
    <row r="57" spans="1:15" hidden="1" x14ac:dyDescent="0.25">
      <c r="B57" s="33" t="s">
        <v>137</v>
      </c>
      <c r="C57" s="33" t="s">
        <v>137</v>
      </c>
      <c r="D57" s="38" t="str">
        <f t="shared" ref="D57:D69" si="17">IF(C7&lt;&gt;0,C7,"")</f>
        <v/>
      </c>
      <c r="E57" s="38" t="str">
        <f t="shared" ref="E57:E69" si="18">IF(C7&lt;&gt;0,"xB","")</f>
        <v/>
      </c>
      <c r="F57" s="38" t="e">
        <f>I57+(J57-1)/2</f>
        <v>#VALUE!</v>
      </c>
      <c r="G57" s="26" t="str">
        <f>IF(E57="xA",F57,"")</f>
        <v/>
      </c>
      <c r="H57" s="26" t="str">
        <f>IF(E57="xB",F57,"")</f>
        <v/>
      </c>
      <c r="I57" s="39" t="e">
        <f>RANK(D57,$D$7:$D$106,1)</f>
        <v>#VALUE!</v>
      </c>
      <c r="J57" s="39" t="e">
        <f>VLOOKUP(I57,$N$7:$O$106,2)</f>
        <v>#VALUE!</v>
      </c>
      <c r="K57" s="26" t="str">
        <f>IF(E57=0,"",E57)</f>
        <v/>
      </c>
      <c r="N57" s="26">
        <v>30</v>
      </c>
      <c r="O57" s="26">
        <f t="shared" si="8"/>
        <v>0</v>
      </c>
    </row>
    <row r="58" spans="1:15" hidden="1" x14ac:dyDescent="0.25">
      <c r="D58" s="38" t="str">
        <f t="shared" si="17"/>
        <v/>
      </c>
      <c r="E58" s="38" t="str">
        <f t="shared" si="18"/>
        <v/>
      </c>
      <c r="F58" s="38" t="e">
        <f>I58+(J58-1)/2</f>
        <v>#VALUE!</v>
      </c>
      <c r="G58" s="26" t="str">
        <f>IF(E58="xA",F58,"")</f>
        <v/>
      </c>
      <c r="H58" s="26" t="str">
        <f>IF(E58="xB",F58,"")</f>
        <v/>
      </c>
      <c r="I58" s="39" t="e">
        <f t="shared" ref="I58:I106" si="19">RANK(D58,$D$7:$D$106,1)</f>
        <v>#VALUE!</v>
      </c>
      <c r="J58" s="39" t="e">
        <f t="shared" ref="J58:J106" si="20">VLOOKUP(I58,$N$7:$O$106,2)</f>
        <v>#VALUE!</v>
      </c>
      <c r="K58" s="26" t="str">
        <f>IF(E58=0,"",E58)</f>
        <v/>
      </c>
      <c r="N58" s="26">
        <v>31</v>
      </c>
      <c r="O58" s="26">
        <f t="shared" si="8"/>
        <v>0</v>
      </c>
    </row>
    <row r="59" spans="1:15" hidden="1" x14ac:dyDescent="0.25">
      <c r="D59" s="38" t="str">
        <f t="shared" si="17"/>
        <v/>
      </c>
      <c r="E59" s="38" t="str">
        <f t="shared" si="18"/>
        <v/>
      </c>
      <c r="F59" s="38" t="e">
        <f>I59+(J59-1)/2</f>
        <v>#VALUE!</v>
      </c>
      <c r="G59" s="26" t="str">
        <f>IF(E59="xA",F59,"")</f>
        <v/>
      </c>
      <c r="H59" s="26" t="str">
        <f>IF(E59="xB",F59,"")</f>
        <v/>
      </c>
      <c r="I59" s="39" t="e">
        <f t="shared" si="19"/>
        <v>#VALUE!</v>
      </c>
      <c r="J59" s="39" t="e">
        <f t="shared" si="20"/>
        <v>#VALUE!</v>
      </c>
      <c r="K59" s="26" t="str">
        <f>IF(E59=0,"",E59)</f>
        <v/>
      </c>
      <c r="N59" s="26">
        <v>32</v>
      </c>
      <c r="O59" s="26">
        <f t="shared" si="8"/>
        <v>0</v>
      </c>
    </row>
    <row r="60" spans="1:15" hidden="1" x14ac:dyDescent="0.25">
      <c r="D60" s="38" t="str">
        <f t="shared" si="17"/>
        <v/>
      </c>
      <c r="E60" s="38" t="str">
        <f t="shared" si="18"/>
        <v/>
      </c>
      <c r="F60" s="38" t="e">
        <f t="shared" ref="F60:F69" si="21">I60+(J60-1)/2</f>
        <v>#VALUE!</v>
      </c>
      <c r="G60" s="26" t="str">
        <f>IF(E60="xA",F60,"")</f>
        <v/>
      </c>
      <c r="H60" s="26" t="str">
        <f>IF(E60="xB",F60,"")</f>
        <v/>
      </c>
      <c r="I60" s="39" t="e">
        <f t="shared" si="19"/>
        <v>#VALUE!</v>
      </c>
      <c r="J60" s="39" t="e">
        <f t="shared" si="20"/>
        <v>#VALUE!</v>
      </c>
      <c r="K60" s="26" t="str">
        <f>IF(E60=0,"",E60)</f>
        <v/>
      </c>
      <c r="N60" s="26">
        <v>33</v>
      </c>
      <c r="O60" s="26">
        <f t="shared" si="8"/>
        <v>0</v>
      </c>
    </row>
    <row r="61" spans="1:15" hidden="1" x14ac:dyDescent="0.25">
      <c r="A61" s="26" t="s">
        <v>17</v>
      </c>
      <c r="B61" s="26">
        <f>COUNTA(B7:B56)</f>
        <v>0</v>
      </c>
      <c r="C61" s="26">
        <f>COUNTA(C7:C56)</f>
        <v>0</v>
      </c>
      <c r="D61" s="38" t="str">
        <f t="shared" si="17"/>
        <v/>
      </c>
      <c r="E61" s="38" t="str">
        <f t="shared" si="18"/>
        <v/>
      </c>
      <c r="F61" s="38" t="e">
        <f t="shared" si="21"/>
        <v>#VALUE!</v>
      </c>
      <c r="G61" s="26" t="str">
        <f t="shared" ref="G61:G69" si="22">IF(E61="xA",F61,"")</f>
        <v/>
      </c>
      <c r="H61" s="26" t="str">
        <f t="shared" ref="H61:H69" si="23">IF(E61="xB",F61,"")</f>
        <v/>
      </c>
      <c r="I61" s="39" t="e">
        <f t="shared" si="19"/>
        <v>#VALUE!</v>
      </c>
      <c r="J61" s="39" t="e">
        <f t="shared" si="20"/>
        <v>#VALUE!</v>
      </c>
      <c r="K61" s="26" t="str">
        <f t="shared" ref="K61:K69" si="24">IF(E61=0,"",E61)</f>
        <v/>
      </c>
      <c r="N61" s="26">
        <v>34</v>
      </c>
      <c r="O61" s="26">
        <f t="shared" si="8"/>
        <v>0</v>
      </c>
    </row>
    <row r="62" spans="1:15" hidden="1" x14ac:dyDescent="0.25">
      <c r="B62" s="26" t="s">
        <v>18</v>
      </c>
      <c r="C62" s="26" t="s">
        <v>19</v>
      </c>
      <c r="D62" s="38" t="str">
        <f t="shared" si="17"/>
        <v/>
      </c>
      <c r="E62" s="38" t="str">
        <f t="shared" si="18"/>
        <v/>
      </c>
      <c r="F62" s="38" t="e">
        <f t="shared" si="21"/>
        <v>#VALUE!</v>
      </c>
      <c r="G62" s="26" t="str">
        <f t="shared" si="22"/>
        <v/>
      </c>
      <c r="H62" s="26" t="str">
        <f t="shared" si="23"/>
        <v/>
      </c>
      <c r="I62" s="39" t="e">
        <f t="shared" si="19"/>
        <v>#VALUE!</v>
      </c>
      <c r="J62" s="39" t="e">
        <f t="shared" si="20"/>
        <v>#VALUE!</v>
      </c>
      <c r="K62" s="26" t="str">
        <f t="shared" si="24"/>
        <v/>
      </c>
      <c r="N62" s="26">
        <v>35</v>
      </c>
      <c r="O62" s="26">
        <f t="shared" si="8"/>
        <v>0</v>
      </c>
    </row>
    <row r="63" spans="1:15" hidden="1" x14ac:dyDescent="0.25">
      <c r="A63" s="26" t="s">
        <v>20</v>
      </c>
      <c r="B63" s="26">
        <f>MIN(B61,C61)</f>
        <v>0</v>
      </c>
      <c r="C63" s="26" t="s">
        <v>21</v>
      </c>
      <c r="D63" s="38" t="str">
        <f t="shared" si="17"/>
        <v/>
      </c>
      <c r="E63" s="38" t="str">
        <f t="shared" si="18"/>
        <v/>
      </c>
      <c r="F63" s="38" t="e">
        <f t="shared" si="21"/>
        <v>#VALUE!</v>
      </c>
      <c r="G63" s="26" t="str">
        <f t="shared" si="22"/>
        <v/>
      </c>
      <c r="H63" s="26" t="str">
        <f t="shared" si="23"/>
        <v/>
      </c>
      <c r="I63" s="39" t="e">
        <f t="shared" si="19"/>
        <v>#VALUE!</v>
      </c>
      <c r="J63" s="39" t="e">
        <f t="shared" si="20"/>
        <v>#VALUE!</v>
      </c>
      <c r="K63" s="26" t="str">
        <f t="shared" si="24"/>
        <v/>
      </c>
      <c r="N63" s="26">
        <v>36</v>
      </c>
      <c r="O63" s="26">
        <f t="shared" si="8"/>
        <v>0</v>
      </c>
    </row>
    <row r="64" spans="1:15" hidden="1" x14ac:dyDescent="0.25">
      <c r="A64" s="26" t="s">
        <v>22</v>
      </c>
      <c r="B64" s="26">
        <f>MAX(B61,C61)</f>
        <v>0</v>
      </c>
      <c r="C64" s="26" t="s">
        <v>23</v>
      </c>
      <c r="D64" s="38" t="str">
        <f t="shared" si="17"/>
        <v/>
      </c>
      <c r="E64" s="38" t="str">
        <f t="shared" si="18"/>
        <v/>
      </c>
      <c r="F64" s="38" t="e">
        <f t="shared" si="21"/>
        <v>#VALUE!</v>
      </c>
      <c r="G64" s="26" t="str">
        <f t="shared" si="22"/>
        <v/>
      </c>
      <c r="H64" s="26" t="str">
        <f t="shared" si="23"/>
        <v/>
      </c>
      <c r="I64" s="39" t="e">
        <f t="shared" si="19"/>
        <v>#VALUE!</v>
      </c>
      <c r="J64" s="39" t="e">
        <f t="shared" si="20"/>
        <v>#VALUE!</v>
      </c>
      <c r="K64" s="26" t="str">
        <f t="shared" si="24"/>
        <v/>
      </c>
      <c r="N64" s="26">
        <v>37</v>
      </c>
      <c r="O64" s="26">
        <f t="shared" si="8"/>
        <v>0</v>
      </c>
    </row>
    <row r="65" spans="4:15" hidden="1" x14ac:dyDescent="0.25">
      <c r="D65" s="38" t="str">
        <f t="shared" si="17"/>
        <v/>
      </c>
      <c r="E65" s="38" t="str">
        <f t="shared" si="18"/>
        <v/>
      </c>
      <c r="F65" s="38" t="e">
        <f t="shared" si="21"/>
        <v>#VALUE!</v>
      </c>
      <c r="G65" s="26" t="str">
        <f t="shared" si="22"/>
        <v/>
      </c>
      <c r="H65" s="26" t="str">
        <f t="shared" si="23"/>
        <v/>
      </c>
      <c r="I65" s="39" t="e">
        <f t="shared" si="19"/>
        <v>#VALUE!</v>
      </c>
      <c r="J65" s="39" t="e">
        <f t="shared" si="20"/>
        <v>#VALUE!</v>
      </c>
      <c r="K65" s="26" t="str">
        <f t="shared" si="24"/>
        <v/>
      </c>
      <c r="N65" s="26">
        <v>38</v>
      </c>
      <c r="O65" s="26">
        <f t="shared" si="8"/>
        <v>0</v>
      </c>
    </row>
    <row r="66" spans="4:15" x14ac:dyDescent="0.25">
      <c r="D66" s="38" t="str">
        <f t="shared" si="17"/>
        <v/>
      </c>
      <c r="E66" s="38" t="str">
        <f t="shared" si="18"/>
        <v/>
      </c>
      <c r="F66" s="38" t="e">
        <f t="shared" si="21"/>
        <v>#VALUE!</v>
      </c>
      <c r="G66" s="26" t="str">
        <f t="shared" si="22"/>
        <v/>
      </c>
      <c r="H66" s="26" t="str">
        <f t="shared" si="23"/>
        <v/>
      </c>
      <c r="I66" s="39" t="e">
        <f t="shared" si="19"/>
        <v>#VALUE!</v>
      </c>
      <c r="J66" s="39" t="e">
        <f t="shared" si="20"/>
        <v>#VALUE!</v>
      </c>
      <c r="K66" s="26" t="str">
        <f t="shared" si="24"/>
        <v/>
      </c>
      <c r="N66" s="26">
        <v>39</v>
      </c>
      <c r="O66" s="26">
        <f t="shared" si="8"/>
        <v>0</v>
      </c>
    </row>
    <row r="67" spans="4:15" x14ac:dyDescent="0.25">
      <c r="D67" s="38" t="str">
        <f t="shared" si="17"/>
        <v/>
      </c>
      <c r="E67" s="38" t="str">
        <f t="shared" si="18"/>
        <v/>
      </c>
      <c r="F67" s="38" t="e">
        <f t="shared" si="21"/>
        <v>#VALUE!</v>
      </c>
      <c r="G67" s="26" t="str">
        <f t="shared" si="22"/>
        <v/>
      </c>
      <c r="H67" s="26" t="str">
        <f t="shared" si="23"/>
        <v/>
      </c>
      <c r="I67" s="39" t="e">
        <f t="shared" si="19"/>
        <v>#VALUE!</v>
      </c>
      <c r="J67" s="39" t="e">
        <f t="shared" si="20"/>
        <v>#VALUE!</v>
      </c>
      <c r="K67" s="26" t="str">
        <f t="shared" si="24"/>
        <v/>
      </c>
      <c r="N67" s="26">
        <v>40</v>
      </c>
      <c r="O67" s="26">
        <f t="shared" si="8"/>
        <v>0</v>
      </c>
    </row>
    <row r="68" spans="4:15" x14ac:dyDescent="0.25">
      <c r="D68" s="38" t="str">
        <f t="shared" si="17"/>
        <v/>
      </c>
      <c r="E68" s="38" t="str">
        <f t="shared" si="18"/>
        <v/>
      </c>
      <c r="F68" s="38" t="e">
        <f t="shared" si="21"/>
        <v>#VALUE!</v>
      </c>
      <c r="G68" s="26" t="str">
        <f t="shared" si="22"/>
        <v/>
      </c>
      <c r="H68" s="26" t="str">
        <f t="shared" si="23"/>
        <v/>
      </c>
      <c r="I68" s="39" t="e">
        <f t="shared" si="19"/>
        <v>#VALUE!</v>
      </c>
      <c r="J68" s="39" t="e">
        <f t="shared" si="20"/>
        <v>#VALUE!</v>
      </c>
      <c r="K68" s="26" t="str">
        <f t="shared" si="24"/>
        <v/>
      </c>
      <c r="N68" s="26">
        <v>41</v>
      </c>
      <c r="O68" s="26">
        <f t="shared" si="8"/>
        <v>0</v>
      </c>
    </row>
    <row r="69" spans="4:15" x14ac:dyDescent="0.25">
      <c r="D69" s="38" t="str">
        <f t="shared" si="17"/>
        <v/>
      </c>
      <c r="E69" s="38" t="str">
        <f t="shared" si="18"/>
        <v/>
      </c>
      <c r="F69" s="38" t="e">
        <f t="shared" si="21"/>
        <v>#VALUE!</v>
      </c>
      <c r="G69" s="26" t="str">
        <f t="shared" si="22"/>
        <v/>
      </c>
      <c r="H69" s="26" t="str">
        <f t="shared" si="23"/>
        <v/>
      </c>
      <c r="I69" s="39" t="e">
        <f t="shared" si="19"/>
        <v>#VALUE!</v>
      </c>
      <c r="J69" s="39" t="e">
        <f t="shared" si="20"/>
        <v>#VALUE!</v>
      </c>
      <c r="K69" s="26" t="str">
        <f t="shared" si="24"/>
        <v/>
      </c>
      <c r="N69" s="26">
        <v>42</v>
      </c>
      <c r="O69" s="26">
        <f t="shared" si="8"/>
        <v>0</v>
      </c>
    </row>
    <row r="70" spans="4:15" x14ac:dyDescent="0.25">
      <c r="D70" s="38" t="str">
        <f t="shared" ref="D70:D106" si="25">IF(C20&lt;&gt;0,C20,"")</f>
        <v/>
      </c>
      <c r="E70" s="38" t="str">
        <f t="shared" ref="E70:E106" si="26">IF(C20&lt;&gt;0,"xB","")</f>
        <v/>
      </c>
      <c r="F70" s="38" t="e">
        <f t="shared" ref="F70:F106" si="27">I70+(J70-1)/2</f>
        <v>#VALUE!</v>
      </c>
      <c r="G70" s="26" t="str">
        <f t="shared" ref="G70:G106" si="28">IF(E70="xA",F70,"")</f>
        <v/>
      </c>
      <c r="H70" s="26" t="str">
        <f t="shared" ref="H70:H106" si="29">IF(E70="xB",F70,"")</f>
        <v/>
      </c>
      <c r="I70" s="39" t="e">
        <f t="shared" si="19"/>
        <v>#VALUE!</v>
      </c>
      <c r="J70" s="39" t="e">
        <f t="shared" si="20"/>
        <v>#VALUE!</v>
      </c>
      <c r="K70" s="26" t="str">
        <f t="shared" ref="K70:K106" si="30">IF(E70=0,"",E70)</f>
        <v/>
      </c>
      <c r="N70" s="26">
        <v>43</v>
      </c>
      <c r="O70" s="26">
        <f t="shared" si="8"/>
        <v>0</v>
      </c>
    </row>
    <row r="71" spans="4:15" x14ac:dyDescent="0.25">
      <c r="D71" s="38" t="str">
        <f t="shared" si="25"/>
        <v/>
      </c>
      <c r="E71" s="38" t="str">
        <f t="shared" si="26"/>
        <v/>
      </c>
      <c r="F71" s="38" t="e">
        <f t="shared" si="27"/>
        <v>#VALUE!</v>
      </c>
      <c r="G71" s="26" t="str">
        <f t="shared" si="28"/>
        <v/>
      </c>
      <c r="H71" s="26" t="str">
        <f t="shared" si="29"/>
        <v/>
      </c>
      <c r="I71" s="39" t="e">
        <f t="shared" si="19"/>
        <v>#VALUE!</v>
      </c>
      <c r="J71" s="39" t="e">
        <f t="shared" si="20"/>
        <v>#VALUE!</v>
      </c>
      <c r="K71" s="26" t="str">
        <f t="shared" si="30"/>
        <v/>
      </c>
      <c r="N71" s="26">
        <v>44</v>
      </c>
      <c r="O71" s="26">
        <f t="shared" si="8"/>
        <v>0</v>
      </c>
    </row>
    <row r="72" spans="4:15" x14ac:dyDescent="0.25">
      <c r="D72" s="38" t="str">
        <f t="shared" si="25"/>
        <v/>
      </c>
      <c r="E72" s="38" t="str">
        <f t="shared" si="26"/>
        <v/>
      </c>
      <c r="F72" s="38" t="e">
        <f t="shared" si="27"/>
        <v>#VALUE!</v>
      </c>
      <c r="G72" s="26" t="str">
        <f t="shared" si="28"/>
        <v/>
      </c>
      <c r="H72" s="26" t="str">
        <f t="shared" si="29"/>
        <v/>
      </c>
      <c r="I72" s="39" t="e">
        <f t="shared" si="19"/>
        <v>#VALUE!</v>
      </c>
      <c r="J72" s="39" t="e">
        <f t="shared" si="20"/>
        <v>#VALUE!</v>
      </c>
      <c r="K72" s="26" t="str">
        <f t="shared" si="30"/>
        <v/>
      </c>
      <c r="N72" s="26">
        <v>45</v>
      </c>
      <c r="O72" s="26">
        <f t="shared" ref="O72:O106" si="31">COUNTIF($I$7:$I$106,N72)</f>
        <v>0</v>
      </c>
    </row>
    <row r="73" spans="4:15" x14ac:dyDescent="0.25">
      <c r="D73" s="38" t="str">
        <f t="shared" si="25"/>
        <v/>
      </c>
      <c r="E73" s="38" t="str">
        <f t="shared" si="26"/>
        <v/>
      </c>
      <c r="F73" s="38" t="e">
        <f t="shared" si="27"/>
        <v>#VALUE!</v>
      </c>
      <c r="G73" s="26" t="str">
        <f t="shared" si="28"/>
        <v/>
      </c>
      <c r="H73" s="26" t="str">
        <f t="shared" si="29"/>
        <v/>
      </c>
      <c r="I73" s="39" t="e">
        <f t="shared" si="19"/>
        <v>#VALUE!</v>
      </c>
      <c r="J73" s="39" t="e">
        <f t="shared" si="20"/>
        <v>#VALUE!</v>
      </c>
      <c r="K73" s="26" t="str">
        <f t="shared" si="30"/>
        <v/>
      </c>
      <c r="N73" s="26">
        <v>46</v>
      </c>
      <c r="O73" s="26">
        <f t="shared" si="31"/>
        <v>0</v>
      </c>
    </row>
    <row r="74" spans="4:15" x14ac:dyDescent="0.25">
      <c r="D74" s="38" t="str">
        <f t="shared" si="25"/>
        <v/>
      </c>
      <c r="E74" s="38" t="str">
        <f t="shared" si="26"/>
        <v/>
      </c>
      <c r="F74" s="38" t="e">
        <f t="shared" si="27"/>
        <v>#VALUE!</v>
      </c>
      <c r="G74" s="26" t="str">
        <f t="shared" si="28"/>
        <v/>
      </c>
      <c r="H74" s="26" t="str">
        <f t="shared" si="29"/>
        <v/>
      </c>
      <c r="I74" s="39" t="e">
        <f t="shared" si="19"/>
        <v>#VALUE!</v>
      </c>
      <c r="J74" s="39" t="e">
        <f t="shared" si="20"/>
        <v>#VALUE!</v>
      </c>
      <c r="K74" s="26" t="str">
        <f t="shared" si="30"/>
        <v/>
      </c>
      <c r="N74" s="26">
        <v>47</v>
      </c>
      <c r="O74" s="26">
        <f t="shared" si="31"/>
        <v>0</v>
      </c>
    </row>
    <row r="75" spans="4:15" x14ac:dyDescent="0.25">
      <c r="D75" s="38" t="str">
        <f t="shared" si="25"/>
        <v/>
      </c>
      <c r="E75" s="38" t="str">
        <f t="shared" si="26"/>
        <v/>
      </c>
      <c r="F75" s="38" t="e">
        <f t="shared" si="27"/>
        <v>#VALUE!</v>
      </c>
      <c r="G75" s="26" t="str">
        <f t="shared" si="28"/>
        <v/>
      </c>
      <c r="H75" s="26" t="str">
        <f t="shared" si="29"/>
        <v/>
      </c>
      <c r="I75" s="39" t="e">
        <f t="shared" si="19"/>
        <v>#VALUE!</v>
      </c>
      <c r="J75" s="39" t="e">
        <f t="shared" si="20"/>
        <v>#VALUE!</v>
      </c>
      <c r="K75" s="26" t="str">
        <f t="shared" si="30"/>
        <v/>
      </c>
      <c r="N75" s="26">
        <v>48</v>
      </c>
      <c r="O75" s="26">
        <f t="shared" si="31"/>
        <v>0</v>
      </c>
    </row>
    <row r="76" spans="4:15" x14ac:dyDescent="0.25">
      <c r="D76" s="38" t="str">
        <f t="shared" si="25"/>
        <v/>
      </c>
      <c r="E76" s="38" t="str">
        <f t="shared" si="26"/>
        <v/>
      </c>
      <c r="F76" s="38" t="e">
        <f t="shared" si="27"/>
        <v>#VALUE!</v>
      </c>
      <c r="G76" s="26" t="str">
        <f t="shared" si="28"/>
        <v/>
      </c>
      <c r="H76" s="26" t="str">
        <f t="shared" si="29"/>
        <v/>
      </c>
      <c r="I76" s="39" t="e">
        <f t="shared" si="19"/>
        <v>#VALUE!</v>
      </c>
      <c r="J76" s="39" t="e">
        <f t="shared" si="20"/>
        <v>#VALUE!</v>
      </c>
      <c r="K76" s="26" t="str">
        <f t="shared" si="30"/>
        <v/>
      </c>
      <c r="N76" s="26">
        <v>49</v>
      </c>
      <c r="O76" s="26">
        <f t="shared" si="31"/>
        <v>0</v>
      </c>
    </row>
    <row r="77" spans="4:15" x14ac:dyDescent="0.25">
      <c r="D77" s="38" t="str">
        <f t="shared" si="25"/>
        <v/>
      </c>
      <c r="E77" s="38" t="str">
        <f t="shared" si="26"/>
        <v/>
      </c>
      <c r="F77" s="38" t="e">
        <f t="shared" si="27"/>
        <v>#VALUE!</v>
      </c>
      <c r="G77" s="26" t="str">
        <f t="shared" si="28"/>
        <v/>
      </c>
      <c r="H77" s="26" t="str">
        <f t="shared" si="29"/>
        <v/>
      </c>
      <c r="I77" s="39" t="e">
        <f t="shared" si="19"/>
        <v>#VALUE!</v>
      </c>
      <c r="J77" s="39" t="e">
        <f t="shared" si="20"/>
        <v>#VALUE!</v>
      </c>
      <c r="K77" s="26" t="str">
        <f t="shared" si="30"/>
        <v/>
      </c>
      <c r="N77" s="26">
        <v>50</v>
      </c>
      <c r="O77" s="26">
        <f t="shared" si="31"/>
        <v>0</v>
      </c>
    </row>
    <row r="78" spans="4:15" x14ac:dyDescent="0.25">
      <c r="D78" s="38" t="str">
        <f t="shared" si="25"/>
        <v/>
      </c>
      <c r="E78" s="38" t="str">
        <f t="shared" si="26"/>
        <v/>
      </c>
      <c r="F78" s="38" t="e">
        <f t="shared" si="27"/>
        <v>#VALUE!</v>
      </c>
      <c r="G78" s="26" t="str">
        <f t="shared" si="28"/>
        <v/>
      </c>
      <c r="H78" s="26" t="str">
        <f t="shared" si="29"/>
        <v/>
      </c>
      <c r="I78" s="39" t="e">
        <f t="shared" si="19"/>
        <v>#VALUE!</v>
      </c>
      <c r="J78" s="39" t="e">
        <f t="shared" si="20"/>
        <v>#VALUE!</v>
      </c>
      <c r="K78" s="26" t="str">
        <f t="shared" si="30"/>
        <v/>
      </c>
      <c r="N78" s="26">
        <v>51</v>
      </c>
      <c r="O78" s="26">
        <f t="shared" si="31"/>
        <v>0</v>
      </c>
    </row>
    <row r="79" spans="4:15" x14ac:dyDescent="0.25">
      <c r="D79" s="38" t="str">
        <f t="shared" si="25"/>
        <v/>
      </c>
      <c r="E79" s="38" t="str">
        <f t="shared" si="26"/>
        <v/>
      </c>
      <c r="F79" s="38" t="e">
        <f t="shared" si="27"/>
        <v>#VALUE!</v>
      </c>
      <c r="G79" s="26" t="str">
        <f t="shared" si="28"/>
        <v/>
      </c>
      <c r="H79" s="26" t="str">
        <f t="shared" si="29"/>
        <v/>
      </c>
      <c r="I79" s="39" t="e">
        <f t="shared" si="19"/>
        <v>#VALUE!</v>
      </c>
      <c r="J79" s="39" t="e">
        <f t="shared" si="20"/>
        <v>#VALUE!</v>
      </c>
      <c r="K79" s="26" t="str">
        <f t="shared" si="30"/>
        <v/>
      </c>
      <c r="N79" s="26">
        <v>52</v>
      </c>
      <c r="O79" s="26">
        <f t="shared" si="31"/>
        <v>0</v>
      </c>
    </row>
    <row r="80" spans="4:15" x14ac:dyDescent="0.25">
      <c r="D80" s="38" t="str">
        <f t="shared" si="25"/>
        <v/>
      </c>
      <c r="E80" s="38" t="str">
        <f t="shared" si="26"/>
        <v/>
      </c>
      <c r="F80" s="38" t="e">
        <f t="shared" si="27"/>
        <v>#VALUE!</v>
      </c>
      <c r="G80" s="26" t="str">
        <f t="shared" si="28"/>
        <v/>
      </c>
      <c r="H80" s="26" t="str">
        <f t="shared" si="29"/>
        <v/>
      </c>
      <c r="I80" s="39" t="e">
        <f t="shared" si="19"/>
        <v>#VALUE!</v>
      </c>
      <c r="J80" s="39" t="e">
        <f t="shared" si="20"/>
        <v>#VALUE!</v>
      </c>
      <c r="K80" s="26" t="str">
        <f t="shared" si="30"/>
        <v/>
      </c>
      <c r="N80" s="26">
        <v>53</v>
      </c>
      <c r="O80" s="26">
        <f t="shared" si="31"/>
        <v>0</v>
      </c>
    </row>
    <row r="81" spans="4:15" x14ac:dyDescent="0.25">
      <c r="D81" s="38" t="str">
        <f t="shared" si="25"/>
        <v/>
      </c>
      <c r="E81" s="38" t="str">
        <f t="shared" si="26"/>
        <v/>
      </c>
      <c r="F81" s="38" t="e">
        <f t="shared" si="27"/>
        <v>#VALUE!</v>
      </c>
      <c r="G81" s="26" t="str">
        <f t="shared" si="28"/>
        <v/>
      </c>
      <c r="H81" s="26" t="str">
        <f t="shared" si="29"/>
        <v/>
      </c>
      <c r="I81" s="39" t="e">
        <f t="shared" si="19"/>
        <v>#VALUE!</v>
      </c>
      <c r="J81" s="39" t="e">
        <f t="shared" si="20"/>
        <v>#VALUE!</v>
      </c>
      <c r="K81" s="26" t="str">
        <f t="shared" si="30"/>
        <v/>
      </c>
      <c r="N81" s="26">
        <v>54</v>
      </c>
      <c r="O81" s="26">
        <f t="shared" si="31"/>
        <v>0</v>
      </c>
    </row>
    <row r="82" spans="4:15" x14ac:dyDescent="0.25">
      <c r="D82" s="38" t="str">
        <f t="shared" si="25"/>
        <v/>
      </c>
      <c r="E82" s="38" t="str">
        <f t="shared" si="26"/>
        <v/>
      </c>
      <c r="F82" s="38" t="e">
        <f t="shared" si="27"/>
        <v>#VALUE!</v>
      </c>
      <c r="G82" s="26" t="str">
        <f t="shared" si="28"/>
        <v/>
      </c>
      <c r="H82" s="26" t="str">
        <f t="shared" si="29"/>
        <v/>
      </c>
      <c r="I82" s="39" t="e">
        <f t="shared" si="19"/>
        <v>#VALUE!</v>
      </c>
      <c r="J82" s="39" t="e">
        <f t="shared" si="20"/>
        <v>#VALUE!</v>
      </c>
      <c r="K82" s="26" t="str">
        <f t="shared" si="30"/>
        <v/>
      </c>
      <c r="N82" s="26">
        <v>55</v>
      </c>
      <c r="O82" s="26">
        <f t="shared" si="31"/>
        <v>0</v>
      </c>
    </row>
    <row r="83" spans="4:15" x14ac:dyDescent="0.25">
      <c r="D83" s="38" t="str">
        <f t="shared" si="25"/>
        <v/>
      </c>
      <c r="E83" s="38" t="str">
        <f t="shared" si="26"/>
        <v/>
      </c>
      <c r="F83" s="38" t="e">
        <f t="shared" si="27"/>
        <v>#VALUE!</v>
      </c>
      <c r="G83" s="26" t="str">
        <f t="shared" si="28"/>
        <v/>
      </c>
      <c r="H83" s="26" t="str">
        <f t="shared" si="29"/>
        <v/>
      </c>
      <c r="I83" s="39" t="e">
        <f t="shared" si="19"/>
        <v>#VALUE!</v>
      </c>
      <c r="J83" s="39" t="e">
        <f t="shared" si="20"/>
        <v>#VALUE!</v>
      </c>
      <c r="K83" s="26" t="str">
        <f t="shared" si="30"/>
        <v/>
      </c>
      <c r="N83" s="26">
        <v>56</v>
      </c>
      <c r="O83" s="26">
        <f t="shared" si="31"/>
        <v>0</v>
      </c>
    </row>
    <row r="84" spans="4:15" x14ac:dyDescent="0.25">
      <c r="D84" s="38" t="str">
        <f t="shared" si="25"/>
        <v/>
      </c>
      <c r="E84" s="38" t="str">
        <f t="shared" si="26"/>
        <v/>
      </c>
      <c r="F84" s="38" t="e">
        <f t="shared" si="27"/>
        <v>#VALUE!</v>
      </c>
      <c r="G84" s="26" t="str">
        <f t="shared" si="28"/>
        <v/>
      </c>
      <c r="H84" s="26" t="str">
        <f t="shared" si="29"/>
        <v/>
      </c>
      <c r="I84" s="39" t="e">
        <f t="shared" si="19"/>
        <v>#VALUE!</v>
      </c>
      <c r="J84" s="39" t="e">
        <f t="shared" si="20"/>
        <v>#VALUE!</v>
      </c>
      <c r="K84" s="26" t="str">
        <f t="shared" si="30"/>
        <v/>
      </c>
      <c r="N84" s="26">
        <v>57</v>
      </c>
      <c r="O84" s="26">
        <f t="shared" si="31"/>
        <v>0</v>
      </c>
    </row>
    <row r="85" spans="4:15" x14ac:dyDescent="0.25">
      <c r="D85" s="38" t="str">
        <f t="shared" si="25"/>
        <v/>
      </c>
      <c r="E85" s="38" t="str">
        <f t="shared" si="26"/>
        <v/>
      </c>
      <c r="F85" s="38" t="e">
        <f t="shared" si="27"/>
        <v>#VALUE!</v>
      </c>
      <c r="G85" s="26" t="str">
        <f t="shared" si="28"/>
        <v/>
      </c>
      <c r="H85" s="26" t="str">
        <f t="shared" si="29"/>
        <v/>
      </c>
      <c r="I85" s="39" t="e">
        <f t="shared" si="19"/>
        <v>#VALUE!</v>
      </c>
      <c r="J85" s="39" t="e">
        <f t="shared" si="20"/>
        <v>#VALUE!</v>
      </c>
      <c r="K85" s="26" t="str">
        <f t="shared" si="30"/>
        <v/>
      </c>
      <c r="N85" s="26">
        <v>58</v>
      </c>
      <c r="O85" s="26">
        <f t="shared" si="31"/>
        <v>0</v>
      </c>
    </row>
    <row r="86" spans="4:15" x14ac:dyDescent="0.25">
      <c r="D86" s="38" t="str">
        <f t="shared" si="25"/>
        <v/>
      </c>
      <c r="E86" s="38" t="str">
        <f t="shared" si="26"/>
        <v/>
      </c>
      <c r="F86" s="38" t="e">
        <f t="shared" si="27"/>
        <v>#VALUE!</v>
      </c>
      <c r="G86" s="26" t="str">
        <f t="shared" si="28"/>
        <v/>
      </c>
      <c r="H86" s="26" t="str">
        <f t="shared" si="29"/>
        <v/>
      </c>
      <c r="I86" s="39" t="e">
        <f t="shared" si="19"/>
        <v>#VALUE!</v>
      </c>
      <c r="J86" s="39" t="e">
        <f t="shared" si="20"/>
        <v>#VALUE!</v>
      </c>
      <c r="K86" s="26" t="str">
        <f t="shared" si="30"/>
        <v/>
      </c>
      <c r="N86" s="26">
        <v>59</v>
      </c>
      <c r="O86" s="26">
        <f t="shared" si="31"/>
        <v>0</v>
      </c>
    </row>
    <row r="87" spans="4:15" x14ac:dyDescent="0.25">
      <c r="D87" s="38" t="str">
        <f t="shared" si="25"/>
        <v/>
      </c>
      <c r="E87" s="38" t="str">
        <f t="shared" si="26"/>
        <v/>
      </c>
      <c r="F87" s="38" t="e">
        <f t="shared" si="27"/>
        <v>#VALUE!</v>
      </c>
      <c r="G87" s="26" t="str">
        <f t="shared" si="28"/>
        <v/>
      </c>
      <c r="H87" s="26" t="str">
        <f t="shared" si="29"/>
        <v/>
      </c>
      <c r="I87" s="39" t="e">
        <f t="shared" si="19"/>
        <v>#VALUE!</v>
      </c>
      <c r="J87" s="39" t="e">
        <f t="shared" si="20"/>
        <v>#VALUE!</v>
      </c>
      <c r="K87" s="26" t="str">
        <f t="shared" si="30"/>
        <v/>
      </c>
      <c r="N87" s="26">
        <v>60</v>
      </c>
      <c r="O87" s="26">
        <f t="shared" si="31"/>
        <v>0</v>
      </c>
    </row>
    <row r="88" spans="4:15" x14ac:dyDescent="0.25">
      <c r="D88" s="38" t="str">
        <f t="shared" si="25"/>
        <v/>
      </c>
      <c r="E88" s="38" t="str">
        <f t="shared" si="26"/>
        <v/>
      </c>
      <c r="F88" s="38" t="e">
        <f t="shared" si="27"/>
        <v>#VALUE!</v>
      </c>
      <c r="G88" s="26" t="str">
        <f t="shared" si="28"/>
        <v/>
      </c>
      <c r="H88" s="26" t="str">
        <f t="shared" si="29"/>
        <v/>
      </c>
      <c r="I88" s="39" t="e">
        <f t="shared" si="19"/>
        <v>#VALUE!</v>
      </c>
      <c r="J88" s="39" t="e">
        <f t="shared" si="20"/>
        <v>#VALUE!</v>
      </c>
      <c r="K88" s="26" t="str">
        <f t="shared" si="30"/>
        <v/>
      </c>
      <c r="N88" s="26">
        <v>61</v>
      </c>
      <c r="O88" s="26">
        <f t="shared" si="31"/>
        <v>0</v>
      </c>
    </row>
    <row r="89" spans="4:15" x14ac:dyDescent="0.25">
      <c r="D89" s="38" t="str">
        <f t="shared" si="25"/>
        <v/>
      </c>
      <c r="E89" s="38" t="str">
        <f t="shared" si="26"/>
        <v/>
      </c>
      <c r="F89" s="38" t="e">
        <f t="shared" si="27"/>
        <v>#VALUE!</v>
      </c>
      <c r="G89" s="26" t="str">
        <f t="shared" si="28"/>
        <v/>
      </c>
      <c r="H89" s="26" t="str">
        <f t="shared" si="29"/>
        <v/>
      </c>
      <c r="I89" s="39" t="e">
        <f t="shared" si="19"/>
        <v>#VALUE!</v>
      </c>
      <c r="J89" s="39" t="e">
        <f t="shared" si="20"/>
        <v>#VALUE!</v>
      </c>
      <c r="K89" s="26" t="str">
        <f t="shared" si="30"/>
        <v/>
      </c>
      <c r="N89" s="26">
        <v>62</v>
      </c>
      <c r="O89" s="26">
        <f t="shared" si="31"/>
        <v>0</v>
      </c>
    </row>
    <row r="90" spans="4:15" x14ac:dyDescent="0.25">
      <c r="D90" s="38" t="str">
        <f t="shared" si="25"/>
        <v/>
      </c>
      <c r="E90" s="38" t="str">
        <f t="shared" si="26"/>
        <v/>
      </c>
      <c r="F90" s="38" t="e">
        <f t="shared" si="27"/>
        <v>#VALUE!</v>
      </c>
      <c r="G90" s="26" t="str">
        <f t="shared" si="28"/>
        <v/>
      </c>
      <c r="H90" s="26" t="str">
        <f t="shared" si="29"/>
        <v/>
      </c>
      <c r="I90" s="39" t="e">
        <f t="shared" si="19"/>
        <v>#VALUE!</v>
      </c>
      <c r="J90" s="39" t="e">
        <f t="shared" si="20"/>
        <v>#VALUE!</v>
      </c>
      <c r="K90" s="26" t="str">
        <f t="shared" si="30"/>
        <v/>
      </c>
      <c r="N90" s="26">
        <v>63</v>
      </c>
      <c r="O90" s="26">
        <f t="shared" si="31"/>
        <v>0</v>
      </c>
    </row>
    <row r="91" spans="4:15" x14ac:dyDescent="0.25">
      <c r="D91" s="38" t="str">
        <f t="shared" si="25"/>
        <v/>
      </c>
      <c r="E91" s="38" t="str">
        <f t="shared" si="26"/>
        <v/>
      </c>
      <c r="F91" s="38" t="e">
        <f t="shared" si="27"/>
        <v>#VALUE!</v>
      </c>
      <c r="G91" s="26" t="str">
        <f t="shared" si="28"/>
        <v/>
      </c>
      <c r="H91" s="26" t="str">
        <f t="shared" si="29"/>
        <v/>
      </c>
      <c r="I91" s="39" t="e">
        <f t="shared" si="19"/>
        <v>#VALUE!</v>
      </c>
      <c r="J91" s="39" t="e">
        <f t="shared" si="20"/>
        <v>#VALUE!</v>
      </c>
      <c r="K91" s="26" t="str">
        <f t="shared" si="30"/>
        <v/>
      </c>
      <c r="N91" s="26">
        <v>64</v>
      </c>
      <c r="O91" s="26">
        <f t="shared" si="31"/>
        <v>0</v>
      </c>
    </row>
    <row r="92" spans="4:15" x14ac:dyDescent="0.25">
      <c r="D92" s="38" t="str">
        <f t="shared" si="25"/>
        <v/>
      </c>
      <c r="E92" s="38" t="str">
        <f t="shared" si="26"/>
        <v/>
      </c>
      <c r="F92" s="38" t="e">
        <f t="shared" si="27"/>
        <v>#VALUE!</v>
      </c>
      <c r="G92" s="26" t="str">
        <f t="shared" si="28"/>
        <v/>
      </c>
      <c r="H92" s="26" t="str">
        <f t="shared" si="29"/>
        <v/>
      </c>
      <c r="I92" s="39" t="e">
        <f t="shared" si="19"/>
        <v>#VALUE!</v>
      </c>
      <c r="J92" s="39" t="e">
        <f t="shared" si="20"/>
        <v>#VALUE!</v>
      </c>
      <c r="K92" s="26" t="str">
        <f t="shared" si="30"/>
        <v/>
      </c>
      <c r="N92" s="26">
        <v>65</v>
      </c>
      <c r="O92" s="26">
        <f t="shared" si="31"/>
        <v>0</v>
      </c>
    </row>
    <row r="93" spans="4:15" x14ac:dyDescent="0.25">
      <c r="D93" s="38" t="str">
        <f t="shared" si="25"/>
        <v/>
      </c>
      <c r="E93" s="38" t="str">
        <f t="shared" si="26"/>
        <v/>
      </c>
      <c r="F93" s="38" t="e">
        <f t="shared" si="27"/>
        <v>#VALUE!</v>
      </c>
      <c r="G93" s="26" t="str">
        <f t="shared" si="28"/>
        <v/>
      </c>
      <c r="H93" s="26" t="str">
        <f t="shared" si="29"/>
        <v/>
      </c>
      <c r="I93" s="39" t="e">
        <f t="shared" si="19"/>
        <v>#VALUE!</v>
      </c>
      <c r="J93" s="39" t="e">
        <f t="shared" si="20"/>
        <v>#VALUE!</v>
      </c>
      <c r="K93" s="26" t="str">
        <f t="shared" si="30"/>
        <v/>
      </c>
      <c r="N93" s="26">
        <v>66</v>
      </c>
      <c r="O93" s="26">
        <f t="shared" si="31"/>
        <v>0</v>
      </c>
    </row>
    <row r="94" spans="4:15" x14ac:dyDescent="0.25">
      <c r="D94" s="38" t="str">
        <f t="shared" si="25"/>
        <v/>
      </c>
      <c r="E94" s="38" t="str">
        <f t="shared" si="26"/>
        <v/>
      </c>
      <c r="F94" s="38" t="e">
        <f t="shared" si="27"/>
        <v>#VALUE!</v>
      </c>
      <c r="G94" s="26" t="str">
        <f t="shared" si="28"/>
        <v/>
      </c>
      <c r="H94" s="26" t="str">
        <f t="shared" si="29"/>
        <v/>
      </c>
      <c r="I94" s="39" t="e">
        <f t="shared" si="19"/>
        <v>#VALUE!</v>
      </c>
      <c r="J94" s="39" t="e">
        <f t="shared" si="20"/>
        <v>#VALUE!</v>
      </c>
      <c r="K94" s="26" t="str">
        <f t="shared" si="30"/>
        <v/>
      </c>
      <c r="N94" s="26">
        <v>67</v>
      </c>
      <c r="O94" s="26">
        <f t="shared" si="31"/>
        <v>0</v>
      </c>
    </row>
    <row r="95" spans="4:15" x14ac:dyDescent="0.25">
      <c r="D95" s="38" t="str">
        <f t="shared" si="25"/>
        <v/>
      </c>
      <c r="E95" s="38" t="str">
        <f t="shared" si="26"/>
        <v/>
      </c>
      <c r="F95" s="38" t="e">
        <f t="shared" si="27"/>
        <v>#VALUE!</v>
      </c>
      <c r="G95" s="26" t="str">
        <f t="shared" si="28"/>
        <v/>
      </c>
      <c r="H95" s="26" t="str">
        <f t="shared" si="29"/>
        <v/>
      </c>
      <c r="I95" s="39" t="e">
        <f t="shared" si="19"/>
        <v>#VALUE!</v>
      </c>
      <c r="J95" s="39" t="e">
        <f t="shared" si="20"/>
        <v>#VALUE!</v>
      </c>
      <c r="K95" s="26" t="str">
        <f t="shared" si="30"/>
        <v/>
      </c>
      <c r="N95" s="26">
        <v>68</v>
      </c>
      <c r="O95" s="26">
        <f t="shared" si="31"/>
        <v>0</v>
      </c>
    </row>
    <row r="96" spans="4:15" x14ac:dyDescent="0.25">
      <c r="D96" s="38" t="str">
        <f t="shared" si="25"/>
        <v/>
      </c>
      <c r="E96" s="38" t="str">
        <f t="shared" si="26"/>
        <v/>
      </c>
      <c r="F96" s="38" t="e">
        <f t="shared" si="27"/>
        <v>#VALUE!</v>
      </c>
      <c r="G96" s="26" t="str">
        <f t="shared" si="28"/>
        <v/>
      </c>
      <c r="H96" s="26" t="str">
        <f t="shared" si="29"/>
        <v/>
      </c>
      <c r="I96" s="39" t="e">
        <f t="shared" si="19"/>
        <v>#VALUE!</v>
      </c>
      <c r="J96" s="39" t="e">
        <f t="shared" si="20"/>
        <v>#VALUE!</v>
      </c>
      <c r="K96" s="26" t="str">
        <f t="shared" si="30"/>
        <v/>
      </c>
      <c r="N96" s="26">
        <v>69</v>
      </c>
      <c r="O96" s="26">
        <f t="shared" si="31"/>
        <v>0</v>
      </c>
    </row>
    <row r="97" spans="4:15" x14ac:dyDescent="0.25">
      <c r="D97" s="38" t="str">
        <f t="shared" si="25"/>
        <v/>
      </c>
      <c r="E97" s="38" t="str">
        <f t="shared" si="26"/>
        <v/>
      </c>
      <c r="F97" s="38" t="e">
        <f t="shared" si="27"/>
        <v>#VALUE!</v>
      </c>
      <c r="G97" s="26" t="str">
        <f t="shared" si="28"/>
        <v/>
      </c>
      <c r="H97" s="26" t="str">
        <f t="shared" si="29"/>
        <v/>
      </c>
      <c r="I97" s="39" t="e">
        <f t="shared" si="19"/>
        <v>#VALUE!</v>
      </c>
      <c r="J97" s="39" t="e">
        <f t="shared" si="20"/>
        <v>#VALUE!</v>
      </c>
      <c r="K97" s="26" t="str">
        <f t="shared" si="30"/>
        <v/>
      </c>
      <c r="N97" s="26">
        <v>70</v>
      </c>
      <c r="O97" s="26">
        <f t="shared" si="31"/>
        <v>0</v>
      </c>
    </row>
    <row r="98" spans="4:15" x14ac:dyDescent="0.25">
      <c r="D98" s="38" t="str">
        <f t="shared" si="25"/>
        <v/>
      </c>
      <c r="E98" s="38" t="str">
        <f t="shared" si="26"/>
        <v/>
      </c>
      <c r="F98" s="38" t="e">
        <f t="shared" si="27"/>
        <v>#VALUE!</v>
      </c>
      <c r="G98" s="26" t="str">
        <f t="shared" si="28"/>
        <v/>
      </c>
      <c r="H98" s="26" t="str">
        <f t="shared" si="29"/>
        <v/>
      </c>
      <c r="I98" s="39" t="e">
        <f t="shared" si="19"/>
        <v>#VALUE!</v>
      </c>
      <c r="J98" s="39" t="e">
        <f t="shared" si="20"/>
        <v>#VALUE!</v>
      </c>
      <c r="K98" s="26" t="str">
        <f t="shared" si="30"/>
        <v/>
      </c>
      <c r="N98" s="26">
        <v>71</v>
      </c>
      <c r="O98" s="26">
        <f t="shared" si="31"/>
        <v>0</v>
      </c>
    </row>
    <row r="99" spans="4:15" x14ac:dyDescent="0.25">
      <c r="D99" s="38" t="str">
        <f t="shared" si="25"/>
        <v/>
      </c>
      <c r="E99" s="38" t="str">
        <f t="shared" si="26"/>
        <v/>
      </c>
      <c r="F99" s="38" t="e">
        <f t="shared" si="27"/>
        <v>#VALUE!</v>
      </c>
      <c r="G99" s="26" t="str">
        <f t="shared" si="28"/>
        <v/>
      </c>
      <c r="H99" s="26" t="str">
        <f t="shared" si="29"/>
        <v/>
      </c>
      <c r="I99" s="39" t="e">
        <f t="shared" si="19"/>
        <v>#VALUE!</v>
      </c>
      <c r="J99" s="39" t="e">
        <f t="shared" si="20"/>
        <v>#VALUE!</v>
      </c>
      <c r="K99" s="26" t="str">
        <f t="shared" si="30"/>
        <v/>
      </c>
      <c r="N99" s="26">
        <v>72</v>
      </c>
      <c r="O99" s="26">
        <f t="shared" si="31"/>
        <v>0</v>
      </c>
    </row>
    <row r="100" spans="4:15" x14ac:dyDescent="0.25">
      <c r="D100" s="38" t="str">
        <f t="shared" si="25"/>
        <v/>
      </c>
      <c r="E100" s="38" t="str">
        <f t="shared" si="26"/>
        <v/>
      </c>
      <c r="F100" s="38" t="e">
        <f t="shared" si="27"/>
        <v>#VALUE!</v>
      </c>
      <c r="G100" s="26" t="str">
        <f t="shared" si="28"/>
        <v/>
      </c>
      <c r="H100" s="26" t="str">
        <f t="shared" si="29"/>
        <v/>
      </c>
      <c r="I100" s="39" t="e">
        <f t="shared" si="19"/>
        <v>#VALUE!</v>
      </c>
      <c r="J100" s="39" t="e">
        <f t="shared" si="20"/>
        <v>#VALUE!</v>
      </c>
      <c r="K100" s="26" t="str">
        <f t="shared" si="30"/>
        <v/>
      </c>
      <c r="N100" s="26">
        <v>73</v>
      </c>
      <c r="O100" s="26">
        <f t="shared" si="31"/>
        <v>0</v>
      </c>
    </row>
    <row r="101" spans="4:15" x14ac:dyDescent="0.25">
      <c r="D101" s="38" t="str">
        <f t="shared" si="25"/>
        <v/>
      </c>
      <c r="E101" s="38" t="str">
        <f t="shared" si="26"/>
        <v/>
      </c>
      <c r="F101" s="38" t="e">
        <f t="shared" si="27"/>
        <v>#VALUE!</v>
      </c>
      <c r="G101" s="26" t="str">
        <f t="shared" si="28"/>
        <v/>
      </c>
      <c r="H101" s="26" t="str">
        <f t="shared" si="29"/>
        <v/>
      </c>
      <c r="I101" s="39" t="e">
        <f t="shared" si="19"/>
        <v>#VALUE!</v>
      </c>
      <c r="J101" s="39" t="e">
        <f t="shared" si="20"/>
        <v>#VALUE!</v>
      </c>
      <c r="K101" s="26" t="str">
        <f t="shared" si="30"/>
        <v/>
      </c>
      <c r="N101" s="26">
        <v>74</v>
      </c>
      <c r="O101" s="26">
        <f t="shared" si="31"/>
        <v>0</v>
      </c>
    </row>
    <row r="102" spans="4:15" x14ac:dyDescent="0.25">
      <c r="D102" s="38" t="str">
        <f t="shared" si="25"/>
        <v/>
      </c>
      <c r="E102" s="38" t="str">
        <f t="shared" si="26"/>
        <v/>
      </c>
      <c r="F102" s="38" t="e">
        <f t="shared" si="27"/>
        <v>#VALUE!</v>
      </c>
      <c r="G102" s="26" t="str">
        <f t="shared" si="28"/>
        <v/>
      </c>
      <c r="H102" s="26" t="str">
        <f t="shared" si="29"/>
        <v/>
      </c>
      <c r="I102" s="39" t="e">
        <f t="shared" si="19"/>
        <v>#VALUE!</v>
      </c>
      <c r="J102" s="39" t="e">
        <f t="shared" si="20"/>
        <v>#VALUE!</v>
      </c>
      <c r="K102" s="26" t="str">
        <f t="shared" si="30"/>
        <v/>
      </c>
      <c r="N102" s="26">
        <v>75</v>
      </c>
      <c r="O102" s="26">
        <f t="shared" si="31"/>
        <v>0</v>
      </c>
    </row>
    <row r="103" spans="4:15" x14ac:dyDescent="0.25">
      <c r="D103" s="38" t="str">
        <f t="shared" si="25"/>
        <v/>
      </c>
      <c r="E103" s="38" t="str">
        <f t="shared" si="26"/>
        <v/>
      </c>
      <c r="F103" s="38" t="e">
        <f t="shared" si="27"/>
        <v>#VALUE!</v>
      </c>
      <c r="G103" s="26" t="str">
        <f t="shared" si="28"/>
        <v/>
      </c>
      <c r="H103" s="26" t="str">
        <f t="shared" si="29"/>
        <v/>
      </c>
      <c r="I103" s="39" t="e">
        <f t="shared" si="19"/>
        <v>#VALUE!</v>
      </c>
      <c r="J103" s="39" t="e">
        <f t="shared" si="20"/>
        <v>#VALUE!</v>
      </c>
      <c r="K103" s="26" t="str">
        <f t="shared" si="30"/>
        <v/>
      </c>
      <c r="N103" s="26">
        <v>76</v>
      </c>
      <c r="O103" s="26">
        <f t="shared" si="31"/>
        <v>0</v>
      </c>
    </row>
    <row r="104" spans="4:15" x14ac:dyDescent="0.25">
      <c r="D104" s="38" t="str">
        <f t="shared" si="25"/>
        <v/>
      </c>
      <c r="E104" s="38" t="str">
        <f t="shared" si="26"/>
        <v/>
      </c>
      <c r="F104" s="38" t="e">
        <f t="shared" si="27"/>
        <v>#VALUE!</v>
      </c>
      <c r="G104" s="26" t="str">
        <f t="shared" si="28"/>
        <v/>
      </c>
      <c r="H104" s="26" t="str">
        <f t="shared" si="29"/>
        <v/>
      </c>
      <c r="I104" s="39" t="e">
        <f t="shared" si="19"/>
        <v>#VALUE!</v>
      </c>
      <c r="J104" s="39" t="e">
        <f t="shared" si="20"/>
        <v>#VALUE!</v>
      </c>
      <c r="K104" s="26" t="str">
        <f t="shared" si="30"/>
        <v/>
      </c>
      <c r="N104" s="26">
        <v>77</v>
      </c>
      <c r="O104" s="26">
        <f t="shared" si="31"/>
        <v>0</v>
      </c>
    </row>
    <row r="105" spans="4:15" x14ac:dyDescent="0.25">
      <c r="D105" s="38" t="str">
        <f t="shared" si="25"/>
        <v/>
      </c>
      <c r="E105" s="38" t="str">
        <f t="shared" si="26"/>
        <v/>
      </c>
      <c r="F105" s="38" t="e">
        <f t="shared" si="27"/>
        <v>#VALUE!</v>
      </c>
      <c r="G105" s="26" t="str">
        <f t="shared" si="28"/>
        <v/>
      </c>
      <c r="H105" s="26" t="str">
        <f t="shared" si="29"/>
        <v/>
      </c>
      <c r="I105" s="39" t="e">
        <f t="shared" si="19"/>
        <v>#VALUE!</v>
      </c>
      <c r="J105" s="39" t="e">
        <f t="shared" si="20"/>
        <v>#VALUE!</v>
      </c>
      <c r="K105" s="26" t="str">
        <f t="shared" si="30"/>
        <v/>
      </c>
      <c r="N105" s="26">
        <v>78</v>
      </c>
      <c r="O105" s="26">
        <f t="shared" si="31"/>
        <v>0</v>
      </c>
    </row>
    <row r="106" spans="4:15" x14ac:dyDescent="0.25">
      <c r="D106" s="38" t="str">
        <f t="shared" si="25"/>
        <v/>
      </c>
      <c r="E106" s="38" t="str">
        <f t="shared" si="26"/>
        <v/>
      </c>
      <c r="F106" s="38" t="e">
        <f t="shared" si="27"/>
        <v>#VALUE!</v>
      </c>
      <c r="G106" s="26" t="str">
        <f t="shared" si="28"/>
        <v/>
      </c>
      <c r="H106" s="26" t="str">
        <f t="shared" si="29"/>
        <v/>
      </c>
      <c r="I106" s="39" t="e">
        <f t="shared" si="19"/>
        <v>#VALUE!</v>
      </c>
      <c r="J106" s="39" t="e">
        <f t="shared" si="20"/>
        <v>#VALUE!</v>
      </c>
      <c r="K106" s="26" t="str">
        <f t="shared" si="30"/>
        <v/>
      </c>
      <c r="N106" s="26">
        <v>79</v>
      </c>
      <c r="O106" s="26">
        <f t="shared" si="31"/>
        <v>0</v>
      </c>
    </row>
    <row r="108" spans="4:15" x14ac:dyDescent="0.25">
      <c r="F108" s="48" t="s">
        <v>139</v>
      </c>
      <c r="G108" s="76">
        <f>SUM(G7:G106)</f>
        <v>0</v>
      </c>
      <c r="H108" s="76">
        <f>SUM(H7:H106)</f>
        <v>0</v>
      </c>
    </row>
    <row r="109" spans="4:15" x14ac:dyDescent="0.25">
      <c r="G109" s="40" t="s">
        <v>24</v>
      </c>
      <c r="H109" s="40" t="s">
        <v>25</v>
      </c>
    </row>
    <row r="110" spans="4:15" x14ac:dyDescent="0.25">
      <c r="F110" s="48" t="s">
        <v>140</v>
      </c>
      <c r="G110" s="86" t="e">
        <f>G108/B61</f>
        <v>#DIV/0!</v>
      </c>
      <c r="H110" s="86" t="e">
        <f>H108/C61</f>
        <v>#DIV/0!</v>
      </c>
    </row>
  </sheetData>
  <sheetProtection sheet="1" objects="1" scenarios="1"/>
  <mergeCells count="1">
    <mergeCell ref="B2:W2"/>
  </mergeCells>
  <phoneticPr fontId="0" type="noConversion"/>
  <printOptions headings="1" gridLines="1" gridLinesSet="0"/>
  <pageMargins left="0.78740157480314965" right="0.78740157480314965" top="0.98425196850393704" bottom="0.98425196850393704" header="0.51181102362204722" footer="0.51181102362204722"/>
  <pageSetup paperSize="9" orientation="portrait" horizontalDpi="360" r:id="rId1"/>
  <headerFooter alignWithMargins="0">
    <oddHeader>&amp;L&amp;F&amp;C&amp;N&amp;R&amp;A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rgb="FFFFFF00"/>
  </sheetPr>
  <dimension ref="A1:W33"/>
  <sheetViews>
    <sheetView workbookViewId="0"/>
  </sheetViews>
  <sheetFormatPr baseColWidth="10" defaultColWidth="11.54296875" defaultRowHeight="12.5" x14ac:dyDescent="0.25"/>
  <cols>
    <col min="1" max="1" width="13.81640625" style="26" customWidth="1"/>
    <col min="2" max="2" width="15.26953125" style="26" customWidth="1"/>
    <col min="3" max="3" width="6.7265625" style="26" customWidth="1"/>
    <col min="4" max="4" width="8.1796875" style="26" customWidth="1"/>
    <col min="5" max="5" width="5.81640625" style="26" customWidth="1"/>
    <col min="6" max="6" width="12.7265625" style="26" customWidth="1"/>
    <col min="7" max="7" width="11.26953125" style="26" customWidth="1"/>
    <col min="8" max="8" width="7.81640625" style="26" customWidth="1"/>
    <col min="9" max="10" width="11.54296875" style="26"/>
    <col min="11" max="11" width="10.453125" style="26" customWidth="1"/>
    <col min="12" max="12" width="12.81640625" style="26" hidden="1" customWidth="1"/>
    <col min="13" max="13" width="11.54296875" style="26" hidden="1" customWidth="1"/>
    <col min="14" max="14" width="10.7265625" style="26" hidden="1" customWidth="1"/>
    <col min="15" max="16384" width="11.54296875" style="26"/>
  </cols>
  <sheetData>
    <row r="1" spans="1:20" ht="21" customHeight="1" thickBot="1" x14ac:dyDescent="0.3"/>
    <row r="2" spans="1:20" ht="16" thickBot="1" x14ac:dyDescent="0.4">
      <c r="B2" s="81" t="s">
        <v>123</v>
      </c>
      <c r="O2" s="119" t="s">
        <v>154</v>
      </c>
      <c r="P2" s="120"/>
      <c r="Q2" s="120"/>
      <c r="R2" s="120"/>
      <c r="S2" s="120"/>
      <c r="T2" s="121"/>
    </row>
    <row r="3" spans="1:20" ht="13" x14ac:dyDescent="0.3">
      <c r="A3" s="26" t="s">
        <v>26</v>
      </c>
      <c r="B3" s="26">
        <f>données!B61</f>
        <v>0</v>
      </c>
      <c r="D3" s="81"/>
      <c r="O3" s="33" t="s">
        <v>146</v>
      </c>
      <c r="P3" s="88" t="e">
        <f>données!G110</f>
        <v>#DIV/0!</v>
      </c>
    </row>
    <row r="4" spans="1:20" ht="13" x14ac:dyDescent="0.3">
      <c r="A4" s="26" t="s">
        <v>27</v>
      </c>
      <c r="B4" s="26">
        <f>données!C61</f>
        <v>0</v>
      </c>
      <c r="C4" s="26" t="s">
        <v>28</v>
      </c>
      <c r="D4" s="26">
        <f>(B3*B4+(B3*(B3+1))/2)-B5</f>
        <v>0</v>
      </c>
      <c r="F4" s="81"/>
      <c r="O4" s="33" t="s">
        <v>147</v>
      </c>
      <c r="P4" s="88" t="e">
        <f>données!H110</f>
        <v>#DIV/0!</v>
      </c>
    </row>
    <row r="5" spans="1:20" x14ac:dyDescent="0.25">
      <c r="A5" s="26" t="s">
        <v>29</v>
      </c>
      <c r="B5" s="46">
        <f>données!G108</f>
        <v>0</v>
      </c>
      <c r="C5" s="26" t="s">
        <v>30</v>
      </c>
      <c r="D5" s="26">
        <f>B3*B4-D4</f>
        <v>0</v>
      </c>
      <c r="F5" s="26" t="s">
        <v>31</v>
      </c>
      <c r="H5" s="26">
        <f>MIN(D4,D5)</f>
        <v>0</v>
      </c>
      <c r="L5" s="33" t="s">
        <v>141</v>
      </c>
      <c r="M5" s="26">
        <f>B3</f>
        <v>0</v>
      </c>
    </row>
    <row r="6" spans="1:20" ht="13" x14ac:dyDescent="0.3">
      <c r="A6" s="26" t="s">
        <v>32</v>
      </c>
      <c r="B6" s="46">
        <f>MIN(données!G108,données!H108)</f>
        <v>0</v>
      </c>
      <c r="C6" s="47" t="str">
        <f>IF(données!B63&gt;20,"l'approximation normale est justifiée","à titre indicatif (approximation normale non justifiée)")</f>
        <v>à titre indicatif (approximation normale non justifiée)</v>
      </c>
      <c r="L6" s="33" t="s">
        <v>142</v>
      </c>
      <c r="M6" s="26">
        <f>B4</f>
        <v>0</v>
      </c>
    </row>
    <row r="7" spans="1:20" ht="13" thickBot="1" x14ac:dyDescent="0.3">
      <c r="A7" s="26" t="s">
        <v>33</v>
      </c>
      <c r="B7" s="26">
        <f>données!B61+données!C61</f>
        <v>0</v>
      </c>
      <c r="C7" s="35" t="s">
        <v>34</v>
      </c>
      <c r="D7" s="38" t="e">
        <f>ABS((H5-((B3*B4/2)))/(((B3*(B4)*(B3+B4+1)/12))^(0.5)))</f>
        <v>#DIV/0!</v>
      </c>
      <c r="E7" s="48" t="s">
        <v>35</v>
      </c>
      <c r="L7" s="33" t="s">
        <v>143</v>
      </c>
      <c r="M7" s="26">
        <f>SUM(M5:M6)</f>
        <v>0</v>
      </c>
    </row>
    <row r="8" spans="1:20" ht="13.5" thickBot="1" x14ac:dyDescent="0.35">
      <c r="A8" s="26" t="s">
        <v>36</v>
      </c>
      <c r="B8" s="69">
        <v>2.5000000000000001E-2</v>
      </c>
      <c r="C8" s="48" t="s">
        <v>243</v>
      </c>
      <c r="L8" s="26" t="s">
        <v>138</v>
      </c>
      <c r="M8" s="26" t="e">
        <f>données!G110</f>
        <v>#DIV/0!</v>
      </c>
    </row>
    <row r="9" spans="1:20" ht="13" x14ac:dyDescent="0.3">
      <c r="A9" s="49" t="s">
        <v>37</v>
      </c>
      <c r="B9" s="50"/>
      <c r="C9" s="50"/>
      <c r="D9" s="50"/>
      <c r="E9" s="49" t="s">
        <v>38</v>
      </c>
      <c r="G9" s="50"/>
      <c r="H9" s="50"/>
      <c r="L9" s="33" t="s">
        <v>144</v>
      </c>
      <c r="M9" s="87" t="e">
        <f>(2/M6)*(test!M8-((test!M7+1)/2))</f>
        <v>#DIV/0!</v>
      </c>
    </row>
    <row r="10" spans="1:20" ht="13" x14ac:dyDescent="0.3">
      <c r="A10" s="50" t="s">
        <v>39</v>
      </c>
      <c r="B10" s="50"/>
      <c r="C10" s="50"/>
      <c r="D10" s="50"/>
      <c r="E10" s="49" t="s">
        <v>40</v>
      </c>
      <c r="G10" s="50"/>
      <c r="H10" s="50"/>
    </row>
    <row r="11" spans="1:20" ht="13" x14ac:dyDescent="0.3">
      <c r="A11" s="50"/>
      <c r="B11" s="50"/>
      <c r="C11" s="50"/>
      <c r="D11" s="50"/>
      <c r="E11" s="50"/>
      <c r="F11" s="50"/>
      <c r="G11" s="50"/>
      <c r="H11" s="50"/>
    </row>
    <row r="12" spans="1:20" ht="13" x14ac:dyDescent="0.3">
      <c r="A12" s="51" t="s">
        <v>41</v>
      </c>
      <c r="B12" s="50"/>
      <c r="C12" s="50"/>
      <c r="D12" s="52" t="s">
        <v>42</v>
      </c>
      <c r="E12" s="53">
        <f>B8</f>
        <v>2.5000000000000001E-2</v>
      </c>
      <c r="H12" s="54"/>
      <c r="L12" s="33" t="s">
        <v>145</v>
      </c>
      <c r="M12" s="26" t="e">
        <f>H5/(M5*M6)</f>
        <v>#DIV/0!</v>
      </c>
    </row>
    <row r="13" spans="1:20" ht="13" x14ac:dyDescent="0.3">
      <c r="A13" s="50"/>
      <c r="B13" s="50"/>
      <c r="C13" s="50"/>
      <c r="D13" s="50"/>
      <c r="E13" s="50"/>
      <c r="F13" s="52"/>
      <c r="G13" s="50"/>
      <c r="H13" s="50"/>
      <c r="L13" s="33" t="s">
        <v>145</v>
      </c>
      <c r="M13" s="26" t="e">
        <f>1-M12</f>
        <v>#DIV/0!</v>
      </c>
    </row>
    <row r="14" spans="1:20" ht="13" x14ac:dyDescent="0.3">
      <c r="A14" s="49" t="s">
        <v>43</v>
      </c>
      <c r="B14" s="50"/>
      <c r="C14" s="50"/>
      <c r="D14" s="50"/>
      <c r="E14" s="52" t="str">
        <f>IF(données!B64&lt;=20,"m(alpha) =","e(1-alpha) =")</f>
        <v>m(alpha) =</v>
      </c>
      <c r="F14" s="55" t="e">
        <f>IF(données!B64&lt;=20,'table 2 de Mann-Whitney'!P3,NORMSINV(1-B8))</f>
        <v>#VALUE!</v>
      </c>
      <c r="G14" s="49"/>
      <c r="H14" s="50"/>
    </row>
    <row r="15" spans="1:20" ht="13" x14ac:dyDescent="0.3">
      <c r="A15" s="49"/>
      <c r="B15" s="50"/>
      <c r="C15" s="50"/>
      <c r="D15" s="50"/>
      <c r="E15" s="50"/>
      <c r="F15" s="50"/>
      <c r="G15" s="50"/>
      <c r="H15" s="50"/>
    </row>
    <row r="16" spans="1:20" ht="13" x14ac:dyDescent="0.3">
      <c r="A16" s="50"/>
      <c r="B16" s="50"/>
      <c r="C16" s="50"/>
      <c r="D16" s="50"/>
      <c r="E16" s="50"/>
      <c r="F16" s="50"/>
      <c r="G16" s="50"/>
      <c r="H16" s="50"/>
    </row>
    <row r="17" spans="1:23" ht="13" x14ac:dyDescent="0.3">
      <c r="A17" s="50"/>
      <c r="B17" s="63" t="s">
        <v>122</v>
      </c>
      <c r="C17" s="64"/>
      <c r="D17" s="65" t="e">
        <f>IF(données!B64&lt;7,IF(G19&gt;B8,"on ne rejette pas l'hyp. H0","On rejette l'hyp. H0"),IF(données!B64&lt;=20,IF((H5)&gt;(F14),"on ne rejette pas l'hyp.H0","on rejette l'hyp. H0"),IF((F14)&gt;(D7),"on ne rejette pas l'hyp.H0","on rejette l'hyp. H0")))</f>
        <v>#VALUE!</v>
      </c>
      <c r="E17" s="64"/>
      <c r="F17" s="64"/>
      <c r="G17" s="66" t="s">
        <v>44</v>
      </c>
      <c r="H17" s="67">
        <f>B8</f>
        <v>2.5000000000000001E-2</v>
      </c>
      <c r="I17" s="65" t="s">
        <v>65</v>
      </c>
      <c r="J17" s="68"/>
    </row>
    <row r="18" spans="1:23" ht="13" x14ac:dyDescent="0.3">
      <c r="A18" s="56"/>
      <c r="B18" s="57"/>
      <c r="C18" s="57"/>
      <c r="D18" s="57"/>
      <c r="E18" s="57"/>
      <c r="F18" s="58"/>
      <c r="G18" s="59"/>
      <c r="H18" s="45"/>
      <c r="I18" s="45"/>
      <c r="J18" s="45"/>
    </row>
    <row r="19" spans="1:23" ht="13" x14ac:dyDescent="0.3">
      <c r="B19" s="45"/>
      <c r="C19" s="45"/>
      <c r="D19" s="45"/>
      <c r="E19" s="60" t="str">
        <f>IF(données!B64&lt;7,"degré de significativité exact :","")</f>
        <v>degré de significativité exact :</v>
      </c>
      <c r="F19" s="58" t="str">
        <f>IF(données!B64&lt;7,"alpha s =","")</f>
        <v>alpha s =</v>
      </c>
      <c r="G19" s="59" t="e">
        <f>IF(données!B64&lt;7,INDEX('table 1 de Mann-Whitney'!G7:G12,données!B64,1),"")</f>
        <v>#VALUE!</v>
      </c>
      <c r="H19" s="57" t="e">
        <f>IF(G19="","","(unidirectionnel)")</f>
        <v>#VALUE!</v>
      </c>
      <c r="I19" s="45"/>
      <c r="J19" s="45"/>
    </row>
    <row r="21" spans="1:23" ht="13" x14ac:dyDescent="0.3">
      <c r="A21" s="56" t="str">
        <f>IF(données!B63&gt;20,"l'approximation normale est justifiée :","à titre indicatif (approximation normale non justifiée :)")</f>
        <v>à titre indicatif (approximation normale non justifiée :)</v>
      </c>
      <c r="B21" s="50"/>
      <c r="C21" s="50"/>
      <c r="D21" s="50"/>
      <c r="E21" s="50"/>
      <c r="F21" s="49" t="s">
        <v>45</v>
      </c>
      <c r="G21" s="61" t="e">
        <f>1-NORMSDIST(D7)</f>
        <v>#DIV/0!</v>
      </c>
      <c r="H21" s="33" t="s">
        <v>65</v>
      </c>
      <c r="I21" s="51"/>
    </row>
    <row r="22" spans="1:23" ht="13" x14ac:dyDescent="0.3">
      <c r="O22" s="89" t="s">
        <v>148</v>
      </c>
      <c r="P22" s="90"/>
      <c r="Q22" s="91" t="e">
        <f>ABS(M9)</f>
        <v>#DIV/0!</v>
      </c>
    </row>
    <row r="24" spans="1:23" x14ac:dyDescent="0.25">
      <c r="O24" s="92" t="s">
        <v>150</v>
      </c>
      <c r="P24" s="93"/>
      <c r="Q24" s="93"/>
      <c r="R24" s="93"/>
      <c r="S24" s="93"/>
      <c r="T24" s="93"/>
      <c r="U24" s="93"/>
      <c r="V24" s="93"/>
      <c r="W24" s="94"/>
    </row>
    <row r="25" spans="1:23" ht="13" x14ac:dyDescent="0.3">
      <c r="A25" s="62" t="s">
        <v>66</v>
      </c>
      <c r="B25" s="82" t="s">
        <v>130</v>
      </c>
      <c r="O25" s="95" t="s">
        <v>151</v>
      </c>
      <c r="W25" s="96"/>
    </row>
    <row r="26" spans="1:23" x14ac:dyDescent="0.25">
      <c r="B26" s="82" t="s">
        <v>129</v>
      </c>
      <c r="O26" s="95" t="s">
        <v>155</v>
      </c>
      <c r="W26" s="96"/>
    </row>
    <row r="27" spans="1:23" x14ac:dyDescent="0.25">
      <c r="B27" s="82" t="s">
        <v>128</v>
      </c>
      <c r="O27" s="97" t="s">
        <v>149</v>
      </c>
      <c r="W27" s="96"/>
    </row>
    <row r="28" spans="1:23" ht="13" x14ac:dyDescent="0.3">
      <c r="B28" s="82" t="s">
        <v>127</v>
      </c>
      <c r="O28" s="95" t="e">
        <f>IF(P3&gt;P4,"Probabilité pour qu'un échantillon tiré de la population A 
soit supérieur à un échantillon tiré de la population B =","Probabilité pour qu'un échantillon tiré de la population B
 soit supérieur à un échantillon tiré de la population A =")</f>
        <v>#DIV/0!</v>
      </c>
      <c r="P28" s="33"/>
      <c r="Q28" s="33"/>
      <c r="R28" s="33"/>
      <c r="S28" s="33"/>
      <c r="T28" s="33"/>
      <c r="U28" s="33"/>
      <c r="V28" s="33"/>
      <c r="W28" s="100" t="e">
        <f>M13</f>
        <v>#DIV/0!</v>
      </c>
    </row>
    <row r="29" spans="1:23" x14ac:dyDescent="0.25">
      <c r="O29" s="98"/>
      <c r="P29" s="77"/>
      <c r="Q29" s="77"/>
      <c r="R29" s="77"/>
      <c r="S29" s="77"/>
      <c r="T29" s="77"/>
      <c r="U29" s="77"/>
      <c r="V29" s="77"/>
      <c r="W29" s="99"/>
    </row>
    <row r="32" spans="1:23" x14ac:dyDescent="0.25">
      <c r="O32" s="26" t="s">
        <v>152</v>
      </c>
      <c r="P32" s="26" t="e">
        <f>MEDIAN(données!B7:B56)</f>
        <v>#NUM!</v>
      </c>
    </row>
    <row r="33" spans="15:16" x14ac:dyDescent="0.25">
      <c r="O33" s="26" t="s">
        <v>153</v>
      </c>
      <c r="P33" s="26" t="e">
        <f>MEDIAN(données!C7:C56)</f>
        <v>#NUM!</v>
      </c>
    </row>
  </sheetData>
  <sheetProtection sheet="1" objects="1" scenarios="1"/>
  <mergeCells count="1">
    <mergeCell ref="O2:T2"/>
  </mergeCells>
  <phoneticPr fontId="0" type="noConversion"/>
  <printOptions headings="1" gridLines="1" gridLinesSet="0"/>
  <pageMargins left="0.78740157499999996" right="0.53" top="0.984251969" bottom="0.984251969" header="0.4921259845" footer="0.4921259845"/>
  <pageSetup paperSize="9" orientation="portrait" horizontalDpi="360" verticalDpi="300" r:id="rId1"/>
  <headerFooter alignWithMargins="0">
    <oddHeader>&amp;L&amp;F&amp;C&amp;N&amp;R&amp;A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2"/>
  </sheetPr>
  <dimension ref="A1:H187"/>
  <sheetViews>
    <sheetView zoomScaleNormal="100" workbookViewId="0"/>
  </sheetViews>
  <sheetFormatPr baseColWidth="10" defaultColWidth="11.54296875" defaultRowHeight="12.5" x14ac:dyDescent="0.25"/>
  <cols>
    <col min="1" max="1" width="10.7265625" style="26" customWidth="1"/>
    <col min="2" max="2" width="4.81640625" style="26" customWidth="1"/>
    <col min="3" max="8" width="10.7265625" style="26" customWidth="1"/>
    <col min="9" max="16384" width="11.54296875" style="26"/>
  </cols>
  <sheetData>
    <row r="1" spans="1:8" ht="16.899999999999999" customHeight="1" x14ac:dyDescent="0.25"/>
    <row r="2" spans="1:8" ht="13.15" customHeight="1" x14ac:dyDescent="0.25">
      <c r="C2" s="122" t="s">
        <v>157</v>
      </c>
      <c r="D2" s="122"/>
      <c r="E2" s="122"/>
      <c r="F2" s="122"/>
      <c r="G2" s="122"/>
      <c r="H2" s="122"/>
    </row>
    <row r="3" spans="1:8" ht="13.15" customHeight="1" x14ac:dyDescent="0.25">
      <c r="C3" s="85"/>
      <c r="D3" s="85"/>
      <c r="E3" s="85"/>
      <c r="F3" s="85"/>
      <c r="G3" s="85"/>
      <c r="H3" s="85"/>
    </row>
    <row r="4" spans="1:8" ht="13.15" customHeight="1" x14ac:dyDescent="0.3">
      <c r="A4" s="33" t="s">
        <v>159</v>
      </c>
      <c r="C4" s="85"/>
      <c r="D4" s="85"/>
      <c r="E4" s="85"/>
      <c r="F4" s="85"/>
      <c r="G4" s="85"/>
      <c r="H4" s="85"/>
    </row>
    <row r="5" spans="1:8" ht="13.15" customHeight="1" x14ac:dyDescent="0.25">
      <c r="A5" s="33" t="s">
        <v>158</v>
      </c>
      <c r="C5" s="85"/>
      <c r="D5" s="85"/>
      <c r="E5" s="85"/>
      <c r="F5" s="85"/>
      <c r="G5" s="85"/>
      <c r="H5" s="85"/>
    </row>
    <row r="7" spans="1:8" ht="14" x14ac:dyDescent="0.3">
      <c r="A7" s="27" t="s">
        <v>242</v>
      </c>
    </row>
    <row r="9" spans="1:8" ht="13" x14ac:dyDescent="0.3">
      <c r="C9" s="72" t="s">
        <v>88</v>
      </c>
      <c r="D9" s="72" t="s">
        <v>89</v>
      </c>
    </row>
    <row r="10" spans="1:8" x14ac:dyDescent="0.25">
      <c r="C10" s="70">
        <v>12.2</v>
      </c>
      <c r="D10" s="70">
        <v>25.5</v>
      </c>
    </row>
    <row r="11" spans="1:8" x14ac:dyDescent="0.25">
      <c r="C11" s="70">
        <v>18</v>
      </c>
      <c r="D11" s="70">
        <v>32</v>
      </c>
    </row>
    <row r="12" spans="1:8" x14ac:dyDescent="0.25">
      <c r="C12" s="70">
        <v>24</v>
      </c>
      <c r="D12" s="70">
        <v>25</v>
      </c>
    </row>
    <row r="13" spans="1:8" x14ac:dyDescent="0.25">
      <c r="C13" s="70">
        <v>25</v>
      </c>
      <c r="D13" s="70">
        <v>28.4</v>
      </c>
    </row>
    <row r="14" spans="1:8" x14ac:dyDescent="0.25">
      <c r="C14" s="70">
        <v>29.5</v>
      </c>
      <c r="D14" s="70">
        <v>26</v>
      </c>
    </row>
    <row r="15" spans="1:8" x14ac:dyDescent="0.25">
      <c r="C15" s="70">
        <v>14.2</v>
      </c>
      <c r="D15" s="70">
        <v>21</v>
      </c>
    </row>
    <row r="16" spans="1:8" x14ac:dyDescent="0.25">
      <c r="C16" s="70">
        <v>9.9</v>
      </c>
      <c r="D16" s="70">
        <v>19.600000000000001</v>
      </c>
    </row>
    <row r="17" spans="1:4" x14ac:dyDescent="0.25">
      <c r="C17" s="70">
        <v>10.3</v>
      </c>
      <c r="D17" s="70">
        <v>20</v>
      </c>
    </row>
    <row r="18" spans="1:4" x14ac:dyDescent="0.25">
      <c r="C18" s="70">
        <v>12</v>
      </c>
      <c r="D18" s="70">
        <v>15.3</v>
      </c>
    </row>
    <row r="19" spans="1:4" x14ac:dyDescent="0.25">
      <c r="C19" s="70">
        <v>16.5</v>
      </c>
      <c r="D19" s="70">
        <v>14.8</v>
      </c>
    </row>
    <row r="21" spans="1:4" ht="13" x14ac:dyDescent="0.3">
      <c r="B21" s="62" t="s">
        <v>124</v>
      </c>
    </row>
    <row r="23" spans="1:4" ht="13" x14ac:dyDescent="0.3">
      <c r="B23" s="62" t="s">
        <v>91</v>
      </c>
    </row>
    <row r="24" spans="1:4" ht="13.5" x14ac:dyDescent="0.35">
      <c r="C24" s="73" t="s">
        <v>92</v>
      </c>
    </row>
    <row r="25" spans="1:4" ht="13.5" x14ac:dyDescent="0.35">
      <c r="C25" s="73" t="s">
        <v>117</v>
      </c>
    </row>
    <row r="26" spans="1:4" ht="13.5" x14ac:dyDescent="0.35">
      <c r="C26" s="73"/>
    </row>
    <row r="27" spans="1:4" ht="13.5" x14ac:dyDescent="0.35">
      <c r="B27" s="62" t="s">
        <v>109</v>
      </c>
      <c r="C27" s="73"/>
    </row>
    <row r="28" spans="1:4" x14ac:dyDescent="0.25">
      <c r="C28" s="26" t="s">
        <v>110</v>
      </c>
    </row>
    <row r="29" spans="1:4" ht="13.5" x14ac:dyDescent="0.35">
      <c r="C29" s="74" t="s">
        <v>118</v>
      </c>
    </row>
    <row r="32" spans="1:4" ht="14" x14ac:dyDescent="0.3">
      <c r="A32" s="27" t="s">
        <v>126</v>
      </c>
    </row>
    <row r="34" spans="2:4" ht="13" x14ac:dyDescent="0.3">
      <c r="C34" s="72" t="s">
        <v>93</v>
      </c>
      <c r="D34" s="72" t="s">
        <v>94</v>
      </c>
    </row>
    <row r="35" spans="2:4" x14ac:dyDescent="0.25">
      <c r="C35" s="70" t="s">
        <v>95</v>
      </c>
      <c r="D35" s="70">
        <v>12.2</v>
      </c>
    </row>
    <row r="36" spans="2:4" x14ac:dyDescent="0.25">
      <c r="C36" s="70" t="s">
        <v>95</v>
      </c>
      <c r="D36" s="70">
        <v>18</v>
      </c>
    </row>
    <row r="37" spans="2:4" x14ac:dyDescent="0.25">
      <c r="C37" s="70" t="s">
        <v>95</v>
      </c>
      <c r="D37" s="70">
        <v>24</v>
      </c>
    </row>
    <row r="38" spans="2:4" x14ac:dyDescent="0.25">
      <c r="C38" s="70" t="s">
        <v>95</v>
      </c>
      <c r="D38" s="70">
        <v>25</v>
      </c>
    </row>
    <row r="39" spans="2:4" x14ac:dyDescent="0.25">
      <c r="C39" s="70" t="s">
        <v>96</v>
      </c>
      <c r="D39" s="70" t="s">
        <v>98</v>
      </c>
    </row>
    <row r="40" spans="2:4" x14ac:dyDescent="0.25">
      <c r="C40" s="70" t="s">
        <v>97</v>
      </c>
      <c r="D40" s="70">
        <v>25.5</v>
      </c>
    </row>
    <row r="41" spans="2:4" x14ac:dyDescent="0.25">
      <c r="C41" s="70" t="s">
        <v>97</v>
      </c>
      <c r="D41" s="70">
        <v>32</v>
      </c>
    </row>
    <row r="42" spans="2:4" x14ac:dyDescent="0.25">
      <c r="C42" s="70" t="s">
        <v>97</v>
      </c>
      <c r="D42" s="70">
        <v>25</v>
      </c>
    </row>
    <row r="43" spans="2:4" x14ac:dyDescent="0.25">
      <c r="C43" s="70" t="s">
        <v>97</v>
      </c>
      <c r="D43" s="70">
        <v>28.4</v>
      </c>
    </row>
    <row r="44" spans="2:4" x14ac:dyDescent="0.25">
      <c r="C44" s="70" t="s">
        <v>96</v>
      </c>
      <c r="D44" s="70" t="s">
        <v>98</v>
      </c>
    </row>
    <row r="46" spans="2:4" ht="13" x14ac:dyDescent="0.3">
      <c r="B46" s="62" t="s">
        <v>125</v>
      </c>
    </row>
    <row r="48" spans="2:4" ht="13" x14ac:dyDescent="0.3">
      <c r="B48" s="62" t="s">
        <v>91</v>
      </c>
    </row>
    <row r="49" spans="1:3" ht="13.5" x14ac:dyDescent="0.35">
      <c r="C49" s="73" t="s">
        <v>99</v>
      </c>
    </row>
    <row r="50" spans="1:3" ht="13.5" x14ac:dyDescent="0.35">
      <c r="C50" s="73" t="s">
        <v>100</v>
      </c>
    </row>
    <row r="51" spans="1:3" ht="13.5" x14ac:dyDescent="0.35">
      <c r="C51" s="73"/>
    </row>
    <row r="52" spans="1:3" ht="13.5" x14ac:dyDescent="0.35">
      <c r="B52" s="62" t="s">
        <v>109</v>
      </c>
      <c r="C52" s="73"/>
    </row>
    <row r="53" spans="1:3" x14ac:dyDescent="0.25">
      <c r="C53" s="26" t="s">
        <v>113</v>
      </c>
    </row>
    <row r="54" spans="1:3" ht="13" x14ac:dyDescent="0.3">
      <c r="C54" s="31" t="s">
        <v>111</v>
      </c>
    </row>
    <row r="55" spans="1:3" x14ac:dyDescent="0.25">
      <c r="C55" s="26" t="s">
        <v>112</v>
      </c>
    </row>
    <row r="58" spans="1:3" ht="14" x14ac:dyDescent="0.3">
      <c r="A58" s="27" t="s">
        <v>167</v>
      </c>
    </row>
    <row r="60" spans="1:3" ht="13" x14ac:dyDescent="0.3">
      <c r="B60" s="62" t="s">
        <v>134</v>
      </c>
    </row>
    <row r="62" spans="1:3" ht="13" x14ac:dyDescent="0.3">
      <c r="B62" s="62" t="s">
        <v>104</v>
      </c>
    </row>
    <row r="63" spans="1:3" ht="13.5" x14ac:dyDescent="0.35">
      <c r="B63" s="28"/>
      <c r="C63" s="73" t="s">
        <v>107</v>
      </c>
    </row>
    <row r="64" spans="1:3" ht="13.5" x14ac:dyDescent="0.35">
      <c r="C64" s="73" t="s">
        <v>99</v>
      </c>
    </row>
    <row r="65" spans="1:3" x14ac:dyDescent="0.25">
      <c r="C65" s="26" t="s">
        <v>101</v>
      </c>
    </row>
    <row r="66" spans="1:3" ht="13.5" x14ac:dyDescent="0.35">
      <c r="C66" s="73" t="s">
        <v>114</v>
      </c>
    </row>
    <row r="67" spans="1:3" ht="13.5" x14ac:dyDescent="0.35">
      <c r="C67" s="73" t="s">
        <v>103</v>
      </c>
    </row>
    <row r="68" spans="1:3" ht="13.15" customHeight="1" x14ac:dyDescent="0.55000000000000004">
      <c r="C68" s="75"/>
    </row>
    <row r="69" spans="1:3" x14ac:dyDescent="0.25">
      <c r="C69" s="26" t="s">
        <v>105</v>
      </c>
    </row>
    <row r="70" spans="1:3" ht="13.5" x14ac:dyDescent="0.35">
      <c r="C70" s="73" t="s">
        <v>115</v>
      </c>
    </row>
    <row r="71" spans="1:3" ht="13.5" x14ac:dyDescent="0.35">
      <c r="C71" s="73" t="s">
        <v>108</v>
      </c>
    </row>
    <row r="72" spans="1:3" ht="13.5" x14ac:dyDescent="0.35">
      <c r="C72" s="73"/>
    </row>
    <row r="74" spans="1:3" ht="14" x14ac:dyDescent="0.3">
      <c r="A74" s="27" t="s">
        <v>168</v>
      </c>
    </row>
    <row r="76" spans="1:3" ht="13" x14ac:dyDescent="0.3">
      <c r="B76" s="62" t="s">
        <v>135</v>
      </c>
    </row>
    <row r="78" spans="1:3" ht="13" x14ac:dyDescent="0.3">
      <c r="B78" s="62" t="s">
        <v>104</v>
      </c>
    </row>
    <row r="79" spans="1:3" ht="13.5" x14ac:dyDescent="0.35">
      <c r="B79" s="28"/>
      <c r="C79" s="73" t="s">
        <v>107</v>
      </c>
    </row>
    <row r="80" spans="1:3" ht="13.5" x14ac:dyDescent="0.35">
      <c r="C80" s="73" t="s">
        <v>99</v>
      </c>
    </row>
    <row r="81" spans="1:3" x14ac:dyDescent="0.25">
      <c r="C81" s="26" t="s">
        <v>101</v>
      </c>
    </row>
    <row r="82" spans="1:3" ht="13.5" x14ac:dyDescent="0.35">
      <c r="C82" s="73" t="s">
        <v>102</v>
      </c>
    </row>
    <row r="83" spans="1:3" ht="15" customHeight="1" x14ac:dyDescent="0.35">
      <c r="C83" s="73" t="s">
        <v>103</v>
      </c>
    </row>
    <row r="84" spans="1:3" ht="15" customHeight="1" x14ac:dyDescent="0.55000000000000004">
      <c r="C84" s="75"/>
    </row>
    <row r="85" spans="1:3" x14ac:dyDescent="0.25">
      <c r="C85" s="26" t="s">
        <v>105</v>
      </c>
    </row>
    <row r="86" spans="1:3" ht="13.5" x14ac:dyDescent="0.35">
      <c r="C86" s="73" t="s">
        <v>106</v>
      </c>
    </row>
    <row r="87" spans="1:3" ht="13.5" x14ac:dyDescent="0.35">
      <c r="C87" s="73" t="s">
        <v>108</v>
      </c>
    </row>
    <row r="89" spans="1:3" ht="14" x14ac:dyDescent="0.3">
      <c r="A89" s="27" t="s">
        <v>116</v>
      </c>
    </row>
    <row r="90" spans="1:3" ht="13.5" x14ac:dyDescent="0.35">
      <c r="C90" s="73" t="s">
        <v>119</v>
      </c>
    </row>
    <row r="93" spans="1:3" ht="14" x14ac:dyDescent="0.3">
      <c r="A93" s="27" t="s">
        <v>166</v>
      </c>
    </row>
    <row r="95" spans="1:3" x14ac:dyDescent="0.25">
      <c r="B95" s="33" t="s">
        <v>169</v>
      </c>
    </row>
    <row r="96" spans="1:3" x14ac:dyDescent="0.25">
      <c r="B96" s="33" t="s">
        <v>170</v>
      </c>
    </row>
    <row r="98" spans="2:8" x14ac:dyDescent="0.25">
      <c r="B98" s="33" t="s">
        <v>203</v>
      </c>
    </row>
    <row r="99" spans="2:8" x14ac:dyDescent="0.25">
      <c r="B99" s="33" t="s">
        <v>186</v>
      </c>
    </row>
    <row r="100" spans="2:8" ht="13" thickBot="1" x14ac:dyDescent="0.3"/>
    <row r="101" spans="2:8" x14ac:dyDescent="0.25">
      <c r="B101" s="105" t="s">
        <v>171</v>
      </c>
      <c r="C101" s="106" t="s">
        <v>172</v>
      </c>
      <c r="D101" s="107" t="s">
        <v>173</v>
      </c>
      <c r="E101" s="107" t="s">
        <v>174</v>
      </c>
      <c r="F101" s="107" t="s">
        <v>175</v>
      </c>
      <c r="G101" s="107" t="s">
        <v>176</v>
      </c>
      <c r="H101" s="108" t="s">
        <v>177</v>
      </c>
    </row>
    <row r="102" spans="2:8" x14ac:dyDescent="0.25">
      <c r="B102" s="104" t="s">
        <v>178</v>
      </c>
      <c r="C102" s="109">
        <v>6</v>
      </c>
      <c r="D102" s="112">
        <v>1</v>
      </c>
      <c r="E102" s="101">
        <v>2</v>
      </c>
      <c r="F102" s="112">
        <v>5</v>
      </c>
      <c r="G102" s="101">
        <v>1</v>
      </c>
      <c r="H102" s="110" t="s">
        <v>10</v>
      </c>
    </row>
    <row r="103" spans="2:8" x14ac:dyDescent="0.25">
      <c r="B103" s="104" t="s">
        <v>179</v>
      </c>
      <c r="C103" s="111">
        <v>7</v>
      </c>
      <c r="D103" s="112">
        <v>1</v>
      </c>
      <c r="E103" s="102">
        <v>7</v>
      </c>
      <c r="F103" s="112">
        <v>7</v>
      </c>
      <c r="G103" s="102">
        <v>1</v>
      </c>
      <c r="H103" s="110" t="s">
        <v>10</v>
      </c>
    </row>
    <row r="104" spans="2:8" x14ac:dyDescent="0.25">
      <c r="B104" s="104" t="s">
        <v>180</v>
      </c>
      <c r="C104" s="111">
        <v>7</v>
      </c>
      <c r="D104" s="112">
        <v>1</v>
      </c>
      <c r="E104" s="102">
        <v>5</v>
      </c>
      <c r="F104" s="112">
        <v>7</v>
      </c>
      <c r="G104" s="102">
        <v>1</v>
      </c>
      <c r="H104" s="110" t="s">
        <v>11</v>
      </c>
    </row>
    <row r="105" spans="2:8" x14ac:dyDescent="0.25">
      <c r="B105" s="104" t="s">
        <v>181</v>
      </c>
      <c r="C105" s="111">
        <v>5</v>
      </c>
      <c r="D105" s="112">
        <v>5</v>
      </c>
      <c r="E105" s="102">
        <v>1</v>
      </c>
      <c r="F105" s="112">
        <v>5</v>
      </c>
      <c r="G105" s="102">
        <v>1</v>
      </c>
      <c r="H105" s="110" t="s">
        <v>10</v>
      </c>
    </row>
    <row r="106" spans="2:8" x14ac:dyDescent="0.25">
      <c r="B106" s="104" t="s">
        <v>182</v>
      </c>
      <c r="C106" s="111">
        <v>7</v>
      </c>
      <c r="D106" s="112">
        <v>1</v>
      </c>
      <c r="E106" s="102">
        <v>7</v>
      </c>
      <c r="F106" s="112">
        <v>7</v>
      </c>
      <c r="G106" s="102">
        <v>1</v>
      </c>
      <c r="H106" s="110" t="s">
        <v>11</v>
      </c>
    </row>
    <row r="107" spans="2:8" x14ac:dyDescent="0.25">
      <c r="B107" s="104" t="s">
        <v>183</v>
      </c>
      <c r="C107" s="111">
        <v>7</v>
      </c>
      <c r="D107" s="112">
        <v>1</v>
      </c>
      <c r="E107" s="102">
        <v>6</v>
      </c>
      <c r="F107" s="112">
        <v>6</v>
      </c>
      <c r="G107" s="102">
        <v>4</v>
      </c>
      <c r="H107" s="110" t="s">
        <v>11</v>
      </c>
    </row>
    <row r="108" spans="2:8" x14ac:dyDescent="0.25">
      <c r="B108" s="104" t="s">
        <v>184</v>
      </c>
      <c r="C108" s="111">
        <v>7</v>
      </c>
      <c r="D108" s="112">
        <v>1</v>
      </c>
      <c r="E108" s="102">
        <v>7</v>
      </c>
      <c r="F108" s="112">
        <v>7</v>
      </c>
      <c r="G108" s="102">
        <v>1</v>
      </c>
      <c r="H108" s="110" t="s">
        <v>11</v>
      </c>
    </row>
    <row r="109" spans="2:8" ht="13" thickBot="1" x14ac:dyDescent="0.3">
      <c r="B109" s="104" t="s">
        <v>185</v>
      </c>
      <c r="C109" s="113">
        <v>4</v>
      </c>
      <c r="D109" s="114">
        <v>3</v>
      </c>
      <c r="E109" s="115">
        <v>2</v>
      </c>
      <c r="F109" s="114">
        <v>4</v>
      </c>
      <c r="G109" s="115">
        <v>2</v>
      </c>
      <c r="H109" s="116" t="s">
        <v>10</v>
      </c>
    </row>
    <row r="111" spans="2:8" x14ac:dyDescent="0.25">
      <c r="B111" s="26" t="s">
        <v>187</v>
      </c>
    </row>
    <row r="113" spans="2:2" x14ac:dyDescent="0.25">
      <c r="B113" s="74" t="s">
        <v>104</v>
      </c>
    </row>
    <row r="115" spans="2:2" ht="13" x14ac:dyDescent="0.3">
      <c r="B115" s="103" t="s">
        <v>188</v>
      </c>
    </row>
    <row r="116" spans="2:2" x14ac:dyDescent="0.25">
      <c r="B116" s="26" t="s">
        <v>201</v>
      </c>
    </row>
    <row r="117" spans="2:2" x14ac:dyDescent="0.25">
      <c r="B117" s="33" t="s">
        <v>215</v>
      </c>
    </row>
    <row r="118" spans="2:2" ht="13" x14ac:dyDescent="0.3">
      <c r="B118" s="103" t="s">
        <v>202</v>
      </c>
    </row>
    <row r="119" spans="2:2" ht="13" x14ac:dyDescent="0.3">
      <c r="B119" s="103" t="s">
        <v>211</v>
      </c>
    </row>
    <row r="120" spans="2:2" x14ac:dyDescent="0.25">
      <c r="B120" s="26" t="s">
        <v>189</v>
      </c>
    </row>
    <row r="121" spans="2:2" ht="13" x14ac:dyDescent="0.3">
      <c r="B121" s="103" t="s">
        <v>190</v>
      </c>
    </row>
    <row r="122" spans="2:2" ht="13" x14ac:dyDescent="0.3">
      <c r="B122" s="103" t="s">
        <v>204</v>
      </c>
    </row>
    <row r="123" spans="2:2" ht="13" x14ac:dyDescent="0.3">
      <c r="B123" s="103" t="s">
        <v>205</v>
      </c>
    </row>
    <row r="124" spans="2:2" ht="13" x14ac:dyDescent="0.3">
      <c r="B124" s="103" t="s">
        <v>191</v>
      </c>
    </row>
    <row r="125" spans="2:2" ht="13" x14ac:dyDescent="0.3">
      <c r="B125" s="103" t="s">
        <v>192</v>
      </c>
    </row>
    <row r="126" spans="2:2" ht="13" x14ac:dyDescent="0.3">
      <c r="B126" s="103" t="s">
        <v>193</v>
      </c>
    </row>
    <row r="127" spans="2:2" ht="13" x14ac:dyDescent="0.3">
      <c r="B127" s="103" t="s">
        <v>194</v>
      </c>
    </row>
    <row r="128" spans="2:2" x14ac:dyDescent="0.25">
      <c r="B128" s="26" t="s">
        <v>195</v>
      </c>
    </row>
    <row r="129" spans="1:2" ht="13" x14ac:dyDescent="0.3">
      <c r="B129" s="103" t="s">
        <v>206</v>
      </c>
    </row>
    <row r="130" spans="1:2" x14ac:dyDescent="0.25">
      <c r="B130" s="26" t="s">
        <v>196</v>
      </c>
    </row>
    <row r="131" spans="1:2" ht="13" x14ac:dyDescent="0.3">
      <c r="B131" s="103" t="s">
        <v>197</v>
      </c>
    </row>
    <row r="132" spans="1:2" x14ac:dyDescent="0.25">
      <c r="B132" s="26" t="s">
        <v>198</v>
      </c>
    </row>
    <row r="133" spans="1:2" ht="13" x14ac:dyDescent="0.3">
      <c r="B133" s="103" t="s">
        <v>212</v>
      </c>
    </row>
    <row r="134" spans="1:2" x14ac:dyDescent="0.25">
      <c r="B134" s="26" t="s">
        <v>199</v>
      </c>
    </row>
    <row r="135" spans="1:2" ht="13" x14ac:dyDescent="0.3">
      <c r="B135" s="103" t="s">
        <v>200</v>
      </c>
    </row>
    <row r="136" spans="1:2" ht="13" x14ac:dyDescent="0.3">
      <c r="B136" s="103"/>
    </row>
    <row r="137" spans="1:2" x14ac:dyDescent="0.25">
      <c r="B137" s="82" t="s">
        <v>210</v>
      </c>
    </row>
    <row r="138" spans="1:2" x14ac:dyDescent="0.25">
      <c r="B138" s="82" t="s">
        <v>207</v>
      </c>
    </row>
    <row r="139" spans="1:2" x14ac:dyDescent="0.25">
      <c r="B139" s="82" t="s">
        <v>208</v>
      </c>
    </row>
    <row r="140" spans="1:2" x14ac:dyDescent="0.25">
      <c r="B140" s="82" t="s">
        <v>209</v>
      </c>
    </row>
    <row r="143" spans="1:2" ht="14" x14ac:dyDescent="0.3">
      <c r="A143" s="27" t="s">
        <v>213</v>
      </c>
    </row>
    <row r="145" spans="2:2" x14ac:dyDescent="0.25">
      <c r="B145" s="33" t="s">
        <v>214</v>
      </c>
    </row>
    <row r="147" spans="2:2" x14ac:dyDescent="0.25">
      <c r="B147" s="74" t="s">
        <v>104</v>
      </c>
    </row>
    <row r="149" spans="2:2" ht="13" x14ac:dyDescent="0.3">
      <c r="B149" s="103" t="s">
        <v>188</v>
      </c>
    </row>
    <row r="150" spans="2:2" x14ac:dyDescent="0.25">
      <c r="B150" s="26" t="s">
        <v>201</v>
      </c>
    </row>
    <row r="151" spans="2:2" x14ac:dyDescent="0.25">
      <c r="B151" s="33" t="s">
        <v>215</v>
      </c>
    </row>
    <row r="152" spans="2:2" ht="13" x14ac:dyDescent="0.3">
      <c r="B152" s="103" t="s">
        <v>235</v>
      </c>
    </row>
    <row r="153" spans="2:2" ht="13" x14ac:dyDescent="0.3">
      <c r="B153" s="103" t="s">
        <v>236</v>
      </c>
    </row>
    <row r="154" spans="2:2" x14ac:dyDescent="0.25">
      <c r="B154" s="26" t="s">
        <v>189</v>
      </c>
    </row>
    <row r="155" spans="2:2" ht="13" x14ac:dyDescent="0.3">
      <c r="B155" s="103" t="s">
        <v>190</v>
      </c>
    </row>
    <row r="156" spans="2:2" ht="13" x14ac:dyDescent="0.3">
      <c r="B156" s="103" t="s">
        <v>237</v>
      </c>
    </row>
    <row r="157" spans="2:2" ht="13" x14ac:dyDescent="0.3">
      <c r="B157" s="103" t="s">
        <v>205</v>
      </c>
    </row>
    <row r="158" spans="2:2" ht="13" x14ac:dyDescent="0.3">
      <c r="B158" s="103" t="s">
        <v>191</v>
      </c>
    </row>
    <row r="159" spans="2:2" ht="13" x14ac:dyDescent="0.3">
      <c r="B159" s="103" t="s">
        <v>192</v>
      </c>
    </row>
    <row r="160" spans="2:2" ht="13" x14ac:dyDescent="0.3">
      <c r="B160" s="103" t="s">
        <v>193</v>
      </c>
    </row>
    <row r="161" spans="2:2" ht="13" x14ac:dyDescent="0.3">
      <c r="B161" s="103" t="s">
        <v>194</v>
      </c>
    </row>
    <row r="163" spans="2:2" x14ac:dyDescent="0.25">
      <c r="B163" s="26" t="s">
        <v>216</v>
      </c>
    </row>
    <row r="164" spans="2:2" ht="13" x14ac:dyDescent="0.3">
      <c r="B164" s="103" t="s">
        <v>217</v>
      </c>
    </row>
    <row r="165" spans="2:2" ht="13" x14ac:dyDescent="0.3">
      <c r="B165" s="103" t="s">
        <v>230</v>
      </c>
    </row>
    <row r="166" spans="2:2" ht="13" x14ac:dyDescent="0.3">
      <c r="B166" s="103" t="s">
        <v>238</v>
      </c>
    </row>
    <row r="167" spans="2:2" ht="13" x14ac:dyDescent="0.3">
      <c r="B167" s="103" t="s">
        <v>239</v>
      </c>
    </row>
    <row r="168" spans="2:2" ht="13" x14ac:dyDescent="0.3">
      <c r="B168" s="103" t="s">
        <v>240</v>
      </c>
    </row>
    <row r="169" spans="2:2" ht="13" x14ac:dyDescent="0.3">
      <c r="B169" s="103" t="s">
        <v>218</v>
      </c>
    </row>
    <row r="170" spans="2:2" ht="13" x14ac:dyDescent="0.3">
      <c r="B170" s="103" t="s">
        <v>231</v>
      </c>
    </row>
    <row r="171" spans="2:2" ht="13" x14ac:dyDescent="0.3">
      <c r="B171" s="103" t="s">
        <v>219</v>
      </c>
    </row>
    <row r="172" spans="2:2" ht="13" x14ac:dyDescent="0.3">
      <c r="B172" s="103" t="s">
        <v>232</v>
      </c>
    </row>
    <row r="173" spans="2:2" ht="13" x14ac:dyDescent="0.3">
      <c r="B173" s="103" t="s">
        <v>220</v>
      </c>
    </row>
    <row r="174" spans="2:2" ht="13" x14ac:dyDescent="0.3">
      <c r="B174" s="103" t="s">
        <v>221</v>
      </c>
    </row>
    <row r="175" spans="2:2" ht="13" x14ac:dyDescent="0.3">
      <c r="B175" s="103" t="s">
        <v>222</v>
      </c>
    </row>
    <row r="176" spans="2:2" ht="13" x14ac:dyDescent="0.3">
      <c r="B176" s="103" t="s">
        <v>223</v>
      </c>
    </row>
    <row r="177" spans="2:2" ht="13" x14ac:dyDescent="0.3">
      <c r="B177" s="103" t="s">
        <v>224</v>
      </c>
    </row>
    <row r="178" spans="2:2" ht="13" x14ac:dyDescent="0.3">
      <c r="B178" s="103" t="s">
        <v>225</v>
      </c>
    </row>
    <row r="179" spans="2:2" ht="13" x14ac:dyDescent="0.3">
      <c r="B179" s="103" t="s">
        <v>226</v>
      </c>
    </row>
    <row r="180" spans="2:2" ht="13" x14ac:dyDescent="0.3">
      <c r="B180" s="103" t="s">
        <v>227</v>
      </c>
    </row>
    <row r="181" spans="2:2" ht="13" x14ac:dyDescent="0.3">
      <c r="B181" s="103" t="s">
        <v>233</v>
      </c>
    </row>
    <row r="182" spans="2:2" ht="13" x14ac:dyDescent="0.3">
      <c r="B182" s="103" t="s">
        <v>228</v>
      </c>
    </row>
    <row r="183" spans="2:2" ht="13" x14ac:dyDescent="0.3">
      <c r="B183" s="103" t="s">
        <v>234</v>
      </c>
    </row>
    <row r="184" spans="2:2" ht="13" x14ac:dyDescent="0.3">
      <c r="B184" s="103" t="s">
        <v>229</v>
      </c>
    </row>
    <row r="185" spans="2:2" ht="13" x14ac:dyDescent="0.3">
      <c r="B185" s="103" t="s">
        <v>194</v>
      </c>
    </row>
    <row r="187" spans="2:2" x14ac:dyDescent="0.25">
      <c r="B187" s="74" t="s">
        <v>241</v>
      </c>
    </row>
  </sheetData>
  <sheetProtection sheet="1" objects="1" scenarios="1"/>
  <mergeCells count="1">
    <mergeCell ref="C2:H2"/>
  </mergeCells>
  <phoneticPr fontId="2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3"/>
  <dimension ref="A1:G75"/>
  <sheetViews>
    <sheetView workbookViewId="0">
      <selection activeCell="D57" sqref="D57"/>
    </sheetView>
  </sheetViews>
  <sheetFormatPr baseColWidth="10" defaultRowHeight="12.5" x14ac:dyDescent="0.25"/>
  <cols>
    <col min="1" max="1" width="15.1796875" customWidth="1"/>
  </cols>
  <sheetData>
    <row r="1" spans="1:7" ht="13" x14ac:dyDescent="0.3">
      <c r="A1" s="5" t="s">
        <v>46</v>
      </c>
    </row>
    <row r="3" spans="1:7" x14ac:dyDescent="0.25">
      <c r="A3" s="4" t="s">
        <v>47</v>
      </c>
      <c r="B3" s="1">
        <f>données!B63</f>
        <v>0</v>
      </c>
      <c r="C3" s="1"/>
      <c r="D3" s="1"/>
    </row>
    <row r="4" spans="1:7" x14ac:dyDescent="0.25">
      <c r="A4" s="8" t="s">
        <v>48</v>
      </c>
      <c r="B4" s="9">
        <f>test!H5</f>
        <v>0</v>
      </c>
      <c r="C4" s="3"/>
      <c r="D4" s="2"/>
      <c r="E4" s="1"/>
    </row>
    <row r="5" spans="1:7" x14ac:dyDescent="0.25">
      <c r="A5" s="7"/>
    </row>
    <row r="6" spans="1:7" x14ac:dyDescent="0.25">
      <c r="A6" s="6" t="s">
        <v>49</v>
      </c>
      <c r="B6" t="s">
        <v>50</v>
      </c>
      <c r="F6" s="6" t="s">
        <v>51</v>
      </c>
      <c r="G6" s="10" t="s">
        <v>52</v>
      </c>
    </row>
    <row r="7" spans="1:7" x14ac:dyDescent="0.25">
      <c r="A7" s="4" t="s">
        <v>53</v>
      </c>
      <c r="B7">
        <v>1</v>
      </c>
      <c r="C7">
        <v>2</v>
      </c>
      <c r="D7">
        <v>3</v>
      </c>
      <c r="F7" s="6">
        <v>1</v>
      </c>
      <c r="G7" s="6"/>
    </row>
    <row r="8" spans="1:7" x14ac:dyDescent="0.25">
      <c r="A8">
        <v>0</v>
      </c>
      <c r="B8">
        <v>0.25</v>
      </c>
      <c r="C8">
        <v>0.1</v>
      </c>
      <c r="D8">
        <v>0.05</v>
      </c>
      <c r="F8" s="6">
        <v>2</v>
      </c>
      <c r="G8" s="6"/>
    </row>
    <row r="9" spans="1:7" x14ac:dyDescent="0.25">
      <c r="A9">
        <v>1</v>
      </c>
      <c r="B9">
        <v>0.5</v>
      </c>
      <c r="C9">
        <v>0.2</v>
      </c>
      <c r="D9">
        <v>0.1</v>
      </c>
      <c r="F9" s="6">
        <v>3</v>
      </c>
      <c r="G9" s="6" t="e">
        <f>INDEX($B$8:$D$13,$B$4+1,$B$3)</f>
        <v>#VALUE!</v>
      </c>
    </row>
    <row r="10" spans="1:7" x14ac:dyDescent="0.25">
      <c r="A10">
        <v>2</v>
      </c>
      <c r="B10">
        <v>0.75</v>
      </c>
      <c r="C10">
        <v>0.4</v>
      </c>
      <c r="D10">
        <v>0.2</v>
      </c>
      <c r="F10" s="6">
        <v>4</v>
      </c>
      <c r="G10" s="6" t="e">
        <f>INDEX($B$19:$E$27,$B$4+1,$B$3)</f>
        <v>#VALUE!</v>
      </c>
    </row>
    <row r="11" spans="1:7" x14ac:dyDescent="0.25">
      <c r="A11">
        <v>3</v>
      </c>
      <c r="C11">
        <v>0.6</v>
      </c>
      <c r="D11">
        <v>0.35</v>
      </c>
      <c r="F11" s="6">
        <v>5</v>
      </c>
      <c r="G11" s="6" t="e">
        <f>INDEX($B$34:$F$47,$B$4+1,$B$3)</f>
        <v>#VALUE!</v>
      </c>
    </row>
    <row r="12" spans="1:7" x14ac:dyDescent="0.25">
      <c r="A12">
        <v>4</v>
      </c>
      <c r="D12">
        <v>0.5</v>
      </c>
      <c r="F12" s="6">
        <v>6</v>
      </c>
      <c r="G12" s="6">
        <f>INDEX($B$53:$G$71,$B$4+1,$B$3)</f>
        <v>1E-3</v>
      </c>
    </row>
    <row r="13" spans="1:7" x14ac:dyDescent="0.25">
      <c r="A13">
        <v>5</v>
      </c>
      <c r="D13">
        <v>0.65</v>
      </c>
    </row>
    <row r="15" spans="1:7" x14ac:dyDescent="0.25">
      <c r="A15" t="s">
        <v>45</v>
      </c>
      <c r="B15">
        <f>INDEX($B$8:$D$13,$B$4+1,$B$3)</f>
        <v>0.25</v>
      </c>
    </row>
    <row r="17" spans="1:5" x14ac:dyDescent="0.25">
      <c r="A17" s="6" t="s">
        <v>54</v>
      </c>
      <c r="B17" t="s">
        <v>50</v>
      </c>
    </row>
    <row r="18" spans="1:5" x14ac:dyDescent="0.25">
      <c r="A18" s="4" t="s">
        <v>53</v>
      </c>
      <c r="B18">
        <v>1</v>
      </c>
      <c r="C18">
        <v>2</v>
      </c>
      <c r="D18">
        <v>3</v>
      </c>
      <c r="E18">
        <v>4</v>
      </c>
    </row>
    <row r="19" spans="1:5" x14ac:dyDescent="0.25">
      <c r="A19">
        <v>0</v>
      </c>
      <c r="B19">
        <v>0.2</v>
      </c>
      <c r="C19">
        <v>6.7000000000000004E-2</v>
      </c>
      <c r="D19">
        <v>2.8000000000000001E-2</v>
      </c>
      <c r="E19">
        <v>1.4E-2</v>
      </c>
    </row>
    <row r="20" spans="1:5" x14ac:dyDescent="0.25">
      <c r="A20">
        <v>1</v>
      </c>
      <c r="B20">
        <v>0.4</v>
      </c>
      <c r="C20">
        <v>0.13300000000000001</v>
      </c>
      <c r="D20">
        <v>5.7000000000000002E-2</v>
      </c>
      <c r="E20">
        <v>2.9000000000000001E-2</v>
      </c>
    </row>
    <row r="21" spans="1:5" x14ac:dyDescent="0.25">
      <c r="A21">
        <v>2</v>
      </c>
      <c r="B21">
        <v>0.6</v>
      </c>
      <c r="C21">
        <v>0.26700000000000002</v>
      </c>
      <c r="D21">
        <v>0.114</v>
      </c>
      <c r="E21">
        <v>5.7000000000000002E-2</v>
      </c>
    </row>
    <row r="22" spans="1:5" x14ac:dyDescent="0.25">
      <c r="A22">
        <v>3</v>
      </c>
      <c r="C22">
        <v>0.4</v>
      </c>
      <c r="D22">
        <v>0.2</v>
      </c>
      <c r="E22">
        <v>0.1</v>
      </c>
    </row>
    <row r="23" spans="1:5" x14ac:dyDescent="0.25">
      <c r="A23">
        <v>4</v>
      </c>
      <c r="C23">
        <v>0.6</v>
      </c>
      <c r="D23">
        <v>0.314</v>
      </c>
      <c r="E23">
        <v>0.17100000000000001</v>
      </c>
    </row>
    <row r="24" spans="1:5" x14ac:dyDescent="0.25">
      <c r="A24">
        <v>5</v>
      </c>
      <c r="D24">
        <v>0.42899999999999999</v>
      </c>
      <c r="E24">
        <v>0.24299999999999999</v>
      </c>
    </row>
    <row r="25" spans="1:5" x14ac:dyDescent="0.25">
      <c r="A25">
        <v>6</v>
      </c>
      <c r="D25">
        <v>0.57099999999999995</v>
      </c>
      <c r="E25">
        <v>0.34300000000000003</v>
      </c>
    </row>
    <row r="26" spans="1:5" x14ac:dyDescent="0.25">
      <c r="A26">
        <v>7</v>
      </c>
      <c r="E26">
        <v>0.443</v>
      </c>
    </row>
    <row r="27" spans="1:5" x14ac:dyDescent="0.25">
      <c r="A27">
        <v>8</v>
      </c>
      <c r="E27">
        <v>0.55700000000000005</v>
      </c>
    </row>
    <row r="30" spans="1:5" x14ac:dyDescent="0.25">
      <c r="A30" t="s">
        <v>45</v>
      </c>
      <c r="B30">
        <f>INDEX($B$19:$E$27,$B$4+1,$B$3)</f>
        <v>0.2</v>
      </c>
    </row>
    <row r="32" spans="1:5" x14ac:dyDescent="0.25">
      <c r="A32" s="6" t="s">
        <v>55</v>
      </c>
      <c r="B32" t="s">
        <v>50</v>
      </c>
    </row>
    <row r="33" spans="1:6" x14ac:dyDescent="0.25">
      <c r="A33" s="4" t="s">
        <v>53</v>
      </c>
      <c r="B33">
        <v>1</v>
      </c>
      <c r="C33">
        <v>2</v>
      </c>
      <c r="D33">
        <v>3</v>
      </c>
      <c r="E33">
        <v>4</v>
      </c>
      <c r="F33">
        <v>5</v>
      </c>
    </row>
    <row r="34" spans="1:6" x14ac:dyDescent="0.25">
      <c r="A34">
        <v>0</v>
      </c>
      <c r="B34">
        <v>0.16700000000000001</v>
      </c>
      <c r="C34">
        <v>4.7E-2</v>
      </c>
      <c r="D34">
        <v>1.7999999999999999E-2</v>
      </c>
      <c r="E34">
        <v>8.0000000000000002E-3</v>
      </c>
      <c r="F34">
        <v>4.0000000000000001E-3</v>
      </c>
    </row>
    <row r="35" spans="1:6" x14ac:dyDescent="0.25">
      <c r="A35">
        <v>1</v>
      </c>
      <c r="B35">
        <v>0.33300000000000002</v>
      </c>
      <c r="C35">
        <v>9.5000000000000001E-2</v>
      </c>
      <c r="D35">
        <v>9.6000000000000002E-2</v>
      </c>
      <c r="E35">
        <v>1.6E-2</v>
      </c>
      <c r="F35">
        <v>8.0000000000000002E-3</v>
      </c>
    </row>
    <row r="36" spans="1:6" x14ac:dyDescent="0.25">
      <c r="A36">
        <v>2</v>
      </c>
      <c r="B36">
        <v>0.5</v>
      </c>
      <c r="C36">
        <v>0.19</v>
      </c>
      <c r="D36">
        <v>7.0999999999999994E-2</v>
      </c>
      <c r="E36">
        <v>3.2000000000000001E-2</v>
      </c>
      <c r="F36">
        <v>1.6E-2</v>
      </c>
    </row>
    <row r="37" spans="1:6" x14ac:dyDescent="0.25">
      <c r="A37">
        <v>3</v>
      </c>
      <c r="B37">
        <v>0.66700000000000004</v>
      </c>
      <c r="C37">
        <v>0.28599999999999998</v>
      </c>
      <c r="D37">
        <v>0.125</v>
      </c>
      <c r="E37">
        <v>5.6000000000000001E-2</v>
      </c>
      <c r="F37">
        <v>2.8000000000000001E-2</v>
      </c>
    </row>
    <row r="38" spans="1:6" x14ac:dyDescent="0.25">
      <c r="A38">
        <v>4</v>
      </c>
      <c r="C38">
        <v>0.42899999999999999</v>
      </c>
      <c r="D38">
        <v>0.19600000000000001</v>
      </c>
      <c r="E38">
        <v>9.5000000000000001E-2</v>
      </c>
      <c r="F38">
        <v>4.8000000000000001E-2</v>
      </c>
    </row>
    <row r="39" spans="1:6" x14ac:dyDescent="0.25">
      <c r="A39">
        <v>5</v>
      </c>
      <c r="C39">
        <v>0.57099999999999995</v>
      </c>
      <c r="D39">
        <v>0.28599999999999998</v>
      </c>
      <c r="E39">
        <v>0.14299999999999999</v>
      </c>
      <c r="F39">
        <v>7.4999999999999997E-2</v>
      </c>
    </row>
    <row r="40" spans="1:6" x14ac:dyDescent="0.25">
      <c r="A40">
        <v>6</v>
      </c>
      <c r="D40">
        <v>0.39300000000000002</v>
      </c>
      <c r="E40">
        <v>0.20599999999999999</v>
      </c>
      <c r="F40">
        <v>0.111</v>
      </c>
    </row>
    <row r="41" spans="1:6" x14ac:dyDescent="0.25">
      <c r="A41">
        <v>7</v>
      </c>
      <c r="D41">
        <v>0.5</v>
      </c>
      <c r="E41">
        <v>0.27800000000000002</v>
      </c>
      <c r="F41">
        <v>0.155</v>
      </c>
    </row>
    <row r="42" spans="1:6" x14ac:dyDescent="0.25">
      <c r="A42">
        <v>8</v>
      </c>
      <c r="D42">
        <v>0.60699999999999998</v>
      </c>
      <c r="E42">
        <v>0.36499999999999999</v>
      </c>
      <c r="F42">
        <v>0.21</v>
      </c>
    </row>
    <row r="43" spans="1:6" x14ac:dyDescent="0.25">
      <c r="A43">
        <v>9</v>
      </c>
      <c r="E43">
        <v>0.45200000000000001</v>
      </c>
      <c r="F43">
        <v>0.27400000000000002</v>
      </c>
    </row>
    <row r="44" spans="1:6" x14ac:dyDescent="0.25">
      <c r="A44">
        <v>10</v>
      </c>
      <c r="E44">
        <v>0.54800000000000004</v>
      </c>
      <c r="F44">
        <v>0.34499999999999997</v>
      </c>
    </row>
    <row r="45" spans="1:6" x14ac:dyDescent="0.25">
      <c r="A45">
        <v>11</v>
      </c>
      <c r="F45">
        <v>0.42099999999999999</v>
      </c>
    </row>
    <row r="46" spans="1:6" x14ac:dyDescent="0.25">
      <c r="A46">
        <v>12</v>
      </c>
      <c r="F46">
        <v>0.5</v>
      </c>
    </row>
    <row r="47" spans="1:6" x14ac:dyDescent="0.25">
      <c r="A47">
        <v>13</v>
      </c>
      <c r="F47">
        <v>0.57899999999999996</v>
      </c>
    </row>
    <row r="49" spans="1:7" x14ac:dyDescent="0.25">
      <c r="A49" t="s">
        <v>45</v>
      </c>
      <c r="B49">
        <f>INDEX($B$34:$F$47,$B$4+1,$B$3)</f>
        <v>0.16700000000000001</v>
      </c>
    </row>
    <row r="51" spans="1:7" x14ac:dyDescent="0.25">
      <c r="A51" s="6" t="s">
        <v>56</v>
      </c>
      <c r="B51" t="s">
        <v>50</v>
      </c>
    </row>
    <row r="52" spans="1:7" x14ac:dyDescent="0.25">
      <c r="A52" s="4" t="s">
        <v>53</v>
      </c>
      <c r="B52">
        <v>1</v>
      </c>
      <c r="C52">
        <v>2</v>
      </c>
      <c r="D52">
        <v>3</v>
      </c>
      <c r="E52">
        <v>4</v>
      </c>
      <c r="F52">
        <v>5</v>
      </c>
      <c r="G52">
        <v>6</v>
      </c>
    </row>
    <row r="53" spans="1:7" x14ac:dyDescent="0.25">
      <c r="A53">
        <v>0</v>
      </c>
      <c r="B53">
        <v>0.14299999999999999</v>
      </c>
      <c r="C53">
        <v>3.5999999999999997E-2</v>
      </c>
      <c r="D53">
        <v>1.2E-2</v>
      </c>
      <c r="E53">
        <v>5.0000000000000001E-3</v>
      </c>
      <c r="F53">
        <v>2E-3</v>
      </c>
      <c r="G53">
        <v>1E-3</v>
      </c>
    </row>
    <row r="54" spans="1:7" x14ac:dyDescent="0.25">
      <c r="A54">
        <v>1</v>
      </c>
      <c r="B54">
        <v>0.28599999999999998</v>
      </c>
      <c r="C54">
        <v>7.0999999999999994E-2</v>
      </c>
      <c r="D54">
        <v>2.4E-2</v>
      </c>
      <c r="E54">
        <v>0.01</v>
      </c>
      <c r="F54">
        <v>4.0000000000000001E-3</v>
      </c>
      <c r="G54">
        <v>2E-3</v>
      </c>
    </row>
    <row r="55" spans="1:7" x14ac:dyDescent="0.25">
      <c r="A55">
        <v>2</v>
      </c>
      <c r="B55">
        <v>0.42799999999999999</v>
      </c>
      <c r="C55">
        <v>0.14299999999999999</v>
      </c>
      <c r="D55">
        <v>4.8000000000000001E-2</v>
      </c>
      <c r="E55">
        <v>1.9E-2</v>
      </c>
      <c r="F55">
        <v>8.9999999999999993E-3</v>
      </c>
      <c r="G55">
        <v>4.0000000000000001E-3</v>
      </c>
    </row>
    <row r="56" spans="1:7" x14ac:dyDescent="0.25">
      <c r="A56">
        <v>3</v>
      </c>
      <c r="B56">
        <v>0.57099999999999995</v>
      </c>
      <c r="C56">
        <v>0.214</v>
      </c>
      <c r="D56">
        <v>8.3000000000000004E-2</v>
      </c>
      <c r="E56">
        <v>3.3000000000000002E-2</v>
      </c>
      <c r="F56">
        <v>1.4999999999999999E-2</v>
      </c>
      <c r="G56">
        <v>8.0000000000000002E-3</v>
      </c>
    </row>
    <row r="57" spans="1:7" x14ac:dyDescent="0.25">
      <c r="A57">
        <v>4</v>
      </c>
      <c r="C57">
        <v>0.32100000000000001</v>
      </c>
      <c r="D57">
        <v>0.13100000000000001</v>
      </c>
      <c r="E57">
        <v>5.7000000000000002E-2</v>
      </c>
      <c r="F57">
        <v>2.5999999999999999E-2</v>
      </c>
      <c r="G57">
        <v>1.2999999999999999E-2</v>
      </c>
    </row>
    <row r="58" spans="1:7" x14ac:dyDescent="0.25">
      <c r="A58">
        <v>5</v>
      </c>
      <c r="C58">
        <v>0.42899999999999999</v>
      </c>
      <c r="D58">
        <v>0.19</v>
      </c>
      <c r="E58">
        <v>8.5999999999999993E-2</v>
      </c>
      <c r="F58">
        <v>4.1000000000000002E-2</v>
      </c>
      <c r="G58">
        <v>2.1000000000000001E-2</v>
      </c>
    </row>
    <row r="59" spans="1:7" x14ac:dyDescent="0.25">
      <c r="A59">
        <v>6</v>
      </c>
      <c r="C59">
        <v>0.57099999999999995</v>
      </c>
      <c r="D59">
        <v>0.27400000000000002</v>
      </c>
      <c r="E59">
        <v>0.129</v>
      </c>
      <c r="F59">
        <v>6.3E-2</v>
      </c>
      <c r="G59">
        <v>3.2000000000000001E-2</v>
      </c>
    </row>
    <row r="60" spans="1:7" x14ac:dyDescent="0.25">
      <c r="A60">
        <v>7</v>
      </c>
      <c r="D60">
        <v>0.35699999999999998</v>
      </c>
      <c r="E60">
        <v>0.17599999999999999</v>
      </c>
      <c r="F60">
        <v>8.8999999999999996E-2</v>
      </c>
      <c r="G60">
        <v>4.7E-2</v>
      </c>
    </row>
    <row r="61" spans="1:7" x14ac:dyDescent="0.25">
      <c r="A61">
        <v>8</v>
      </c>
      <c r="D61">
        <v>0.45200000000000001</v>
      </c>
      <c r="E61">
        <v>0.23799999999999999</v>
      </c>
      <c r="F61">
        <v>0.123</v>
      </c>
      <c r="G61">
        <v>6.6000000000000003E-2</v>
      </c>
    </row>
    <row r="62" spans="1:7" x14ac:dyDescent="0.25">
      <c r="A62">
        <v>9</v>
      </c>
      <c r="D62">
        <v>0.54800000000000004</v>
      </c>
      <c r="E62">
        <v>0.30499999999999999</v>
      </c>
      <c r="F62">
        <v>0.16500000000000001</v>
      </c>
      <c r="G62">
        <v>0.09</v>
      </c>
    </row>
    <row r="63" spans="1:7" x14ac:dyDescent="0.25">
      <c r="A63">
        <v>10</v>
      </c>
      <c r="E63">
        <v>0.38100000000000001</v>
      </c>
      <c r="F63">
        <v>0.214</v>
      </c>
      <c r="G63">
        <v>0.12</v>
      </c>
    </row>
    <row r="64" spans="1:7" x14ac:dyDescent="0.25">
      <c r="A64">
        <v>11</v>
      </c>
      <c r="E64">
        <v>0.45700000000000002</v>
      </c>
      <c r="F64">
        <v>0.26800000000000002</v>
      </c>
      <c r="G64">
        <v>0.155</v>
      </c>
    </row>
    <row r="65" spans="1:7" x14ac:dyDescent="0.25">
      <c r="A65">
        <v>12</v>
      </c>
      <c r="E65">
        <v>0.54500000000000004</v>
      </c>
      <c r="F65">
        <v>0.33100000000000002</v>
      </c>
      <c r="G65">
        <v>0.19700000000000001</v>
      </c>
    </row>
    <row r="66" spans="1:7" x14ac:dyDescent="0.25">
      <c r="A66">
        <v>13</v>
      </c>
      <c r="F66">
        <v>0.39600000000000002</v>
      </c>
      <c r="G66">
        <v>0.24199999999999999</v>
      </c>
    </row>
    <row r="67" spans="1:7" x14ac:dyDescent="0.25">
      <c r="A67">
        <v>14</v>
      </c>
      <c r="F67">
        <v>0.46500000000000002</v>
      </c>
      <c r="G67">
        <v>0.29399999999999998</v>
      </c>
    </row>
    <row r="68" spans="1:7" x14ac:dyDescent="0.25">
      <c r="A68">
        <v>15</v>
      </c>
      <c r="F68">
        <v>0.53500000000000003</v>
      </c>
      <c r="G68">
        <v>0.35</v>
      </c>
    </row>
    <row r="69" spans="1:7" x14ac:dyDescent="0.25">
      <c r="A69">
        <v>16</v>
      </c>
      <c r="G69">
        <v>0.40899999999999997</v>
      </c>
    </row>
    <row r="70" spans="1:7" x14ac:dyDescent="0.25">
      <c r="A70">
        <v>17</v>
      </c>
      <c r="G70">
        <v>0.46899999999999997</v>
      </c>
    </row>
    <row r="71" spans="1:7" x14ac:dyDescent="0.25">
      <c r="A71">
        <v>18</v>
      </c>
      <c r="G71">
        <v>0.53100000000000003</v>
      </c>
    </row>
    <row r="75" spans="1:7" x14ac:dyDescent="0.25">
      <c r="A75" t="s">
        <v>45</v>
      </c>
      <c r="B75">
        <f>INDEX($B$53:$G$71,$B$4+1,$B$3)</f>
        <v>0.14299999999999999</v>
      </c>
    </row>
  </sheetData>
  <sheetProtection sheet="1" objects="1" scenarios="1"/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60" verticalDpi="0" copies="0" r:id="rId1"/>
  <headerFooter alignWithMargins="0">
    <oddHeader>&amp;L&amp;F&amp;C&amp;N&amp;R&amp;A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4"/>
  <dimension ref="A1:U106"/>
  <sheetViews>
    <sheetView workbookViewId="0">
      <selection activeCell="W103" sqref="W103"/>
    </sheetView>
  </sheetViews>
  <sheetFormatPr baseColWidth="10" defaultRowHeight="12.5" x14ac:dyDescent="0.25"/>
  <cols>
    <col min="1" max="1" width="11.7265625" customWidth="1"/>
    <col min="2" max="2" width="5.7265625" customWidth="1"/>
    <col min="3" max="15" width="3.26953125" customWidth="1"/>
    <col min="16" max="21" width="4.26953125" customWidth="1"/>
  </cols>
  <sheetData>
    <row r="1" spans="1:21" ht="13" x14ac:dyDescent="0.3">
      <c r="A1" s="5" t="s">
        <v>57</v>
      </c>
      <c r="B1" s="5"/>
      <c r="C1" s="5"/>
      <c r="D1" s="5"/>
      <c r="E1" s="5"/>
      <c r="F1" s="5"/>
      <c r="G1" s="5"/>
    </row>
    <row r="2" spans="1:21" ht="13" x14ac:dyDescent="0.3">
      <c r="A2" s="22" t="s">
        <v>42</v>
      </c>
      <c r="B2" s="25">
        <f>test!B8</f>
        <v>2.5000000000000001E-2</v>
      </c>
      <c r="C2" s="5"/>
      <c r="D2" s="5"/>
      <c r="E2" s="5"/>
      <c r="F2" s="5"/>
      <c r="G2" s="5"/>
    </row>
    <row r="3" spans="1:21" x14ac:dyDescent="0.25">
      <c r="A3" s="4" t="s">
        <v>20</v>
      </c>
      <c r="B3">
        <f>données!B63</f>
        <v>0</v>
      </c>
      <c r="K3" s="16" t="s">
        <v>58</v>
      </c>
      <c r="P3" t="e">
        <f>VLOOKUP(B2,A7:B10,2)</f>
        <v>#VALUE!</v>
      </c>
    </row>
    <row r="4" spans="1:21" x14ac:dyDescent="0.25">
      <c r="A4" t="s">
        <v>22</v>
      </c>
      <c r="B4">
        <f>données!B64</f>
        <v>0</v>
      </c>
    </row>
    <row r="6" spans="1:21" x14ac:dyDescent="0.25">
      <c r="A6" s="6" t="s">
        <v>59</v>
      </c>
      <c r="B6" s="6" t="s">
        <v>60</v>
      </c>
    </row>
    <row r="7" spans="1:21" x14ac:dyDescent="0.25">
      <c r="A7" s="23">
        <v>1E-3</v>
      </c>
      <c r="B7" s="6" t="e">
        <f>INDEX(B14:U33,$B$3,$B$4)</f>
        <v>#VALUE!</v>
      </c>
    </row>
    <row r="8" spans="1:21" x14ac:dyDescent="0.25">
      <c r="A8" s="24">
        <v>0.01</v>
      </c>
      <c r="B8" s="6" t="e">
        <f>INDEX(B38:U57,$B$3,$B$4)</f>
        <v>#VALUE!</v>
      </c>
    </row>
    <row r="9" spans="1:21" x14ac:dyDescent="0.25">
      <c r="A9" s="23">
        <v>2.5000000000000001E-2</v>
      </c>
      <c r="B9" s="6" t="e">
        <f>INDEX(B62:U81,$B$3,$B$4)</f>
        <v>#VALUE!</v>
      </c>
    </row>
    <row r="10" spans="1:21" x14ac:dyDescent="0.25">
      <c r="A10" s="24">
        <v>0.05</v>
      </c>
      <c r="B10" s="6" t="e">
        <f>INDEX(B86:U105,$B$3,$B$4)</f>
        <v>#VALUE!</v>
      </c>
    </row>
    <row r="11" spans="1:21" ht="13" thickBot="1" x14ac:dyDescent="0.3">
      <c r="A11" s="21"/>
    </row>
    <row r="12" spans="1:21" ht="13" thickBot="1" x14ac:dyDescent="0.3">
      <c r="A12" t="s">
        <v>61</v>
      </c>
      <c r="N12" s="12" t="s">
        <v>51</v>
      </c>
      <c r="O12" s="13"/>
      <c r="P12" s="14"/>
    </row>
    <row r="13" spans="1:21" ht="13.5" thickBot="1" x14ac:dyDescent="0.35">
      <c r="A13" s="17" t="s">
        <v>50</v>
      </c>
      <c r="B13" s="18">
        <v>1</v>
      </c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1">
        <v>7</v>
      </c>
      <c r="I13" s="11">
        <v>8</v>
      </c>
      <c r="J13" s="11">
        <v>9</v>
      </c>
      <c r="K13" s="11">
        <v>10</v>
      </c>
      <c r="L13" s="11">
        <v>11</v>
      </c>
      <c r="M13" s="11">
        <v>12</v>
      </c>
      <c r="N13" s="11">
        <v>13</v>
      </c>
      <c r="O13" s="11">
        <v>14</v>
      </c>
      <c r="P13" s="11">
        <v>15</v>
      </c>
      <c r="Q13" s="11">
        <v>16</v>
      </c>
      <c r="R13" s="11">
        <v>17</v>
      </c>
      <c r="S13" s="11">
        <v>8</v>
      </c>
      <c r="T13" s="11">
        <v>19</v>
      </c>
      <c r="U13" s="11">
        <v>20</v>
      </c>
    </row>
    <row r="14" spans="1:21" ht="13" x14ac:dyDescent="0.3">
      <c r="A14" s="19">
        <v>1</v>
      </c>
      <c r="B14" s="18"/>
      <c r="C14" s="18"/>
      <c r="D14" s="18"/>
      <c r="E14" s="18"/>
      <c r="F14" s="18"/>
      <c r="G14" s="18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3" x14ac:dyDescent="0.3">
      <c r="A15" s="11">
        <v>2</v>
      </c>
      <c r="B15" s="11"/>
      <c r="C15" s="11"/>
      <c r="D15" s="11"/>
      <c r="E15" s="11"/>
      <c r="F15" s="11"/>
      <c r="G15" s="11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3" x14ac:dyDescent="0.3">
      <c r="A16" s="11">
        <v>3</v>
      </c>
      <c r="B16" s="11"/>
      <c r="C16" s="11"/>
      <c r="D16" s="11"/>
      <c r="E16" s="11"/>
      <c r="F16" s="11"/>
      <c r="G16" s="11"/>
      <c r="H16" s="6"/>
      <c r="I16" s="6"/>
      <c r="J16" s="6"/>
      <c r="K16" s="6"/>
      <c r="L16" s="6"/>
      <c r="M16" s="6"/>
      <c r="N16" s="6"/>
      <c r="O16" s="6"/>
      <c r="P16" s="6"/>
      <c r="Q16" s="6"/>
      <c r="R16" s="6">
        <v>0</v>
      </c>
      <c r="S16" s="6">
        <v>0</v>
      </c>
      <c r="T16" s="6">
        <v>0</v>
      </c>
      <c r="U16" s="6">
        <v>0</v>
      </c>
    </row>
    <row r="17" spans="1:21" ht="13" x14ac:dyDescent="0.3">
      <c r="A17" s="11">
        <v>4</v>
      </c>
      <c r="B17" s="11"/>
      <c r="C17" s="11"/>
      <c r="D17" s="11"/>
      <c r="E17" s="11"/>
      <c r="F17" s="11"/>
      <c r="G17" s="11"/>
      <c r="H17" s="6"/>
      <c r="I17" s="6"/>
      <c r="J17" s="6"/>
      <c r="K17" s="6">
        <v>0</v>
      </c>
      <c r="L17" s="6">
        <v>0</v>
      </c>
      <c r="M17" s="6">
        <v>0</v>
      </c>
      <c r="N17" s="6">
        <v>1</v>
      </c>
      <c r="O17" s="6">
        <v>1</v>
      </c>
      <c r="P17" s="6">
        <v>1</v>
      </c>
      <c r="Q17" s="6">
        <v>2</v>
      </c>
      <c r="R17" s="6">
        <v>2</v>
      </c>
      <c r="S17" s="6">
        <v>3</v>
      </c>
      <c r="T17" s="6">
        <v>3</v>
      </c>
      <c r="U17" s="6">
        <v>3</v>
      </c>
    </row>
    <row r="18" spans="1:21" ht="13" x14ac:dyDescent="0.3">
      <c r="A18" s="11">
        <v>5</v>
      </c>
      <c r="B18" s="11"/>
      <c r="C18" s="11"/>
      <c r="D18" s="11"/>
      <c r="E18" s="11"/>
      <c r="F18" s="11"/>
      <c r="G18" s="11"/>
      <c r="H18" s="6"/>
      <c r="I18" s="6">
        <v>0</v>
      </c>
      <c r="J18" s="6">
        <v>1</v>
      </c>
      <c r="K18" s="6">
        <v>1</v>
      </c>
      <c r="L18" s="6">
        <v>2</v>
      </c>
      <c r="M18" s="6">
        <v>2</v>
      </c>
      <c r="N18" s="6">
        <v>3</v>
      </c>
      <c r="O18" s="6">
        <v>3</v>
      </c>
      <c r="P18" s="6">
        <v>4</v>
      </c>
      <c r="Q18" s="6">
        <v>5</v>
      </c>
      <c r="R18" s="6">
        <v>5</v>
      </c>
      <c r="S18" s="6">
        <v>6</v>
      </c>
      <c r="T18" s="6">
        <v>7</v>
      </c>
      <c r="U18" s="6">
        <v>7</v>
      </c>
    </row>
    <row r="19" spans="1:21" ht="13" x14ac:dyDescent="0.3">
      <c r="A19" s="11">
        <v>6</v>
      </c>
      <c r="B19" s="11"/>
      <c r="C19" s="11"/>
      <c r="D19" s="11"/>
      <c r="E19" s="11"/>
      <c r="F19" s="11"/>
      <c r="G19" s="11"/>
      <c r="H19" s="6">
        <v>0</v>
      </c>
      <c r="I19" s="6">
        <v>1</v>
      </c>
      <c r="J19" s="6">
        <v>2</v>
      </c>
      <c r="K19" s="6">
        <v>3</v>
      </c>
      <c r="L19" s="6">
        <v>4</v>
      </c>
      <c r="M19" s="6">
        <v>4</v>
      </c>
      <c r="N19" s="6">
        <v>5</v>
      </c>
      <c r="O19" s="6">
        <v>6</v>
      </c>
      <c r="P19" s="6">
        <v>7</v>
      </c>
      <c r="Q19" s="6">
        <v>8</v>
      </c>
      <c r="R19" s="6">
        <v>9</v>
      </c>
      <c r="S19" s="6">
        <v>10</v>
      </c>
      <c r="T19" s="6">
        <v>11</v>
      </c>
      <c r="U19" s="6">
        <v>12</v>
      </c>
    </row>
    <row r="20" spans="1:21" ht="13" x14ac:dyDescent="0.3">
      <c r="A20" s="11">
        <v>7</v>
      </c>
      <c r="B20" s="11"/>
      <c r="C20" s="11"/>
      <c r="D20" s="11"/>
      <c r="E20" s="11"/>
      <c r="F20" s="11"/>
      <c r="G20" s="20">
        <v>0</v>
      </c>
      <c r="H20" s="6">
        <v>1</v>
      </c>
      <c r="I20" s="6">
        <v>2</v>
      </c>
      <c r="J20" s="6">
        <v>3</v>
      </c>
      <c r="K20" s="6">
        <v>5</v>
      </c>
      <c r="L20" s="6">
        <v>6</v>
      </c>
      <c r="M20" s="6">
        <v>7</v>
      </c>
      <c r="N20" s="6">
        <v>8</v>
      </c>
      <c r="O20" s="6">
        <v>9</v>
      </c>
      <c r="P20" s="6">
        <v>10</v>
      </c>
      <c r="Q20" s="6">
        <v>11</v>
      </c>
      <c r="R20" s="6">
        <v>13</v>
      </c>
      <c r="S20" s="6">
        <v>14</v>
      </c>
      <c r="T20" s="6">
        <v>15</v>
      </c>
      <c r="U20" s="6">
        <v>16</v>
      </c>
    </row>
    <row r="21" spans="1:21" ht="13" x14ac:dyDescent="0.3">
      <c r="A21" s="11">
        <v>8</v>
      </c>
      <c r="B21" s="11"/>
      <c r="C21" s="11"/>
      <c r="D21" s="20"/>
      <c r="E21" s="20"/>
      <c r="F21" s="20">
        <v>0</v>
      </c>
      <c r="G21" s="20">
        <v>1</v>
      </c>
      <c r="H21" s="6">
        <v>2</v>
      </c>
      <c r="I21" s="6">
        <v>4</v>
      </c>
      <c r="J21" s="6">
        <v>5</v>
      </c>
      <c r="K21" s="6">
        <v>6</v>
      </c>
      <c r="L21" s="6">
        <v>8</v>
      </c>
      <c r="M21" s="6">
        <v>9</v>
      </c>
      <c r="N21" s="6">
        <v>11</v>
      </c>
      <c r="O21" s="6">
        <v>12</v>
      </c>
      <c r="P21" s="6">
        <v>14</v>
      </c>
      <c r="Q21" s="6">
        <v>15</v>
      </c>
      <c r="R21" s="6">
        <v>17</v>
      </c>
      <c r="S21" s="6">
        <v>18</v>
      </c>
      <c r="T21" s="6">
        <v>20</v>
      </c>
      <c r="U21" s="6">
        <v>21</v>
      </c>
    </row>
    <row r="22" spans="1:21" ht="13" x14ac:dyDescent="0.3">
      <c r="A22" s="11">
        <v>9</v>
      </c>
      <c r="B22" s="11"/>
      <c r="C22" s="11"/>
      <c r="D22" s="20"/>
      <c r="E22" s="20"/>
      <c r="F22" s="20">
        <v>1</v>
      </c>
      <c r="G22" s="20">
        <v>2</v>
      </c>
      <c r="H22" s="6">
        <v>3</v>
      </c>
      <c r="I22" s="6">
        <v>5</v>
      </c>
      <c r="J22" s="6">
        <v>7</v>
      </c>
      <c r="K22" s="6">
        <v>8</v>
      </c>
      <c r="L22" s="6">
        <v>10</v>
      </c>
      <c r="M22" s="6">
        <v>12</v>
      </c>
      <c r="N22" s="6">
        <v>14</v>
      </c>
      <c r="O22" s="6">
        <v>15</v>
      </c>
      <c r="P22" s="6">
        <v>17</v>
      </c>
      <c r="Q22" s="6">
        <v>19</v>
      </c>
      <c r="R22" s="6">
        <v>21</v>
      </c>
      <c r="S22" s="6">
        <v>23</v>
      </c>
      <c r="T22" s="6">
        <v>25</v>
      </c>
      <c r="U22" s="6">
        <v>26</v>
      </c>
    </row>
    <row r="23" spans="1:21" ht="13" x14ac:dyDescent="0.3">
      <c r="A23" s="11">
        <v>10</v>
      </c>
      <c r="B23" s="11"/>
      <c r="C23" s="11"/>
      <c r="D23" s="20"/>
      <c r="E23" s="20">
        <v>0</v>
      </c>
      <c r="F23" s="20">
        <v>1</v>
      </c>
      <c r="G23" s="20">
        <v>3</v>
      </c>
      <c r="H23" s="6">
        <v>5</v>
      </c>
      <c r="I23" s="6">
        <v>6</v>
      </c>
      <c r="J23" s="6">
        <v>8</v>
      </c>
      <c r="K23" s="6">
        <v>10</v>
      </c>
      <c r="L23" s="6">
        <v>12</v>
      </c>
      <c r="M23" s="6">
        <v>14</v>
      </c>
      <c r="N23" s="6">
        <v>17</v>
      </c>
      <c r="O23" s="6">
        <v>19</v>
      </c>
      <c r="P23" s="6">
        <v>21</v>
      </c>
      <c r="Q23" s="6">
        <v>23</v>
      </c>
      <c r="R23" s="6">
        <v>25</v>
      </c>
      <c r="S23" s="6">
        <v>27</v>
      </c>
      <c r="T23" s="6">
        <v>29</v>
      </c>
      <c r="U23" s="6">
        <v>32</v>
      </c>
    </row>
    <row r="24" spans="1:21" ht="13" x14ac:dyDescent="0.3">
      <c r="A24" s="11">
        <v>11</v>
      </c>
      <c r="B24" s="11"/>
      <c r="C24" s="11"/>
      <c r="D24" s="20"/>
      <c r="E24" s="20">
        <v>0</v>
      </c>
      <c r="F24" s="20">
        <v>2</v>
      </c>
      <c r="G24" s="20">
        <v>4</v>
      </c>
      <c r="H24" s="6">
        <v>6</v>
      </c>
      <c r="I24" s="6">
        <v>8</v>
      </c>
      <c r="J24" s="6">
        <v>10</v>
      </c>
      <c r="K24" s="6">
        <v>12</v>
      </c>
      <c r="L24" s="6">
        <v>15</v>
      </c>
      <c r="M24" s="6">
        <v>17</v>
      </c>
      <c r="N24" s="6">
        <v>20</v>
      </c>
      <c r="O24" s="6">
        <v>22</v>
      </c>
      <c r="P24" s="6">
        <v>24</v>
      </c>
      <c r="Q24" s="6">
        <v>27</v>
      </c>
      <c r="R24" s="6">
        <v>29</v>
      </c>
      <c r="S24" s="6">
        <v>32</v>
      </c>
      <c r="T24" s="6">
        <v>34</v>
      </c>
      <c r="U24" s="6">
        <v>37</v>
      </c>
    </row>
    <row r="25" spans="1:21" ht="13" x14ac:dyDescent="0.3">
      <c r="A25" s="11">
        <v>12</v>
      </c>
      <c r="B25" s="11"/>
      <c r="C25" s="11"/>
      <c r="D25" s="20"/>
      <c r="E25" s="20">
        <v>0</v>
      </c>
      <c r="F25" s="20">
        <v>2</v>
      </c>
      <c r="G25" s="20">
        <v>4</v>
      </c>
      <c r="H25" s="6">
        <v>7</v>
      </c>
      <c r="I25" s="6">
        <v>9</v>
      </c>
      <c r="J25" s="6">
        <v>12</v>
      </c>
      <c r="K25" s="6">
        <v>14</v>
      </c>
      <c r="L25" s="6">
        <v>17</v>
      </c>
      <c r="M25" s="6">
        <v>20</v>
      </c>
      <c r="N25" s="6">
        <v>23</v>
      </c>
      <c r="O25" s="6">
        <v>25</v>
      </c>
      <c r="P25" s="6">
        <v>28</v>
      </c>
      <c r="Q25" s="6">
        <v>31</v>
      </c>
      <c r="R25" s="6">
        <v>34</v>
      </c>
      <c r="S25" s="6">
        <v>37</v>
      </c>
      <c r="T25" s="6">
        <v>40</v>
      </c>
      <c r="U25" s="6">
        <v>42</v>
      </c>
    </row>
    <row r="26" spans="1:21" ht="13" x14ac:dyDescent="0.3">
      <c r="A26" s="11">
        <v>13</v>
      </c>
      <c r="B26" s="11"/>
      <c r="C26" s="11"/>
      <c r="D26" s="20"/>
      <c r="E26" s="20">
        <v>1</v>
      </c>
      <c r="F26" s="20">
        <v>3</v>
      </c>
      <c r="G26" s="20">
        <v>5</v>
      </c>
      <c r="H26" s="6">
        <v>8</v>
      </c>
      <c r="I26" s="6">
        <v>11</v>
      </c>
      <c r="J26" s="6">
        <v>14</v>
      </c>
      <c r="K26" s="6">
        <v>17</v>
      </c>
      <c r="L26" s="6">
        <v>20</v>
      </c>
      <c r="M26" s="6">
        <v>23</v>
      </c>
      <c r="N26" s="6">
        <v>26</v>
      </c>
      <c r="O26" s="6">
        <v>29</v>
      </c>
      <c r="P26" s="6">
        <v>32</v>
      </c>
      <c r="Q26" s="6">
        <v>35</v>
      </c>
      <c r="R26" s="6">
        <v>38</v>
      </c>
      <c r="S26" s="6">
        <v>42</v>
      </c>
      <c r="T26" s="6">
        <v>45</v>
      </c>
      <c r="U26" s="6">
        <v>48</v>
      </c>
    </row>
    <row r="27" spans="1:21" ht="13" x14ac:dyDescent="0.3">
      <c r="A27" s="11">
        <v>14</v>
      </c>
      <c r="B27" s="11"/>
      <c r="C27" s="11"/>
      <c r="D27" s="20"/>
      <c r="E27" s="20">
        <v>1</v>
      </c>
      <c r="F27" s="20">
        <v>3</v>
      </c>
      <c r="G27" s="20">
        <v>6</v>
      </c>
      <c r="H27" s="6">
        <v>9</v>
      </c>
      <c r="I27" s="6">
        <v>12</v>
      </c>
      <c r="J27" s="6">
        <v>15</v>
      </c>
      <c r="K27" s="6">
        <v>19</v>
      </c>
      <c r="L27" s="6">
        <v>22</v>
      </c>
      <c r="M27" s="6">
        <v>25</v>
      </c>
      <c r="N27" s="6">
        <v>29</v>
      </c>
      <c r="O27" s="6">
        <v>32</v>
      </c>
      <c r="P27" s="6">
        <v>36</v>
      </c>
      <c r="Q27" s="6">
        <v>39</v>
      </c>
      <c r="R27" s="6">
        <v>43</v>
      </c>
      <c r="S27" s="6">
        <v>46</v>
      </c>
      <c r="T27" s="6">
        <v>50</v>
      </c>
      <c r="U27" s="6">
        <v>54</v>
      </c>
    </row>
    <row r="28" spans="1:21" ht="13" x14ac:dyDescent="0.3">
      <c r="A28" s="11">
        <v>15</v>
      </c>
      <c r="B28" s="11"/>
      <c r="C28" s="11"/>
      <c r="D28" s="20"/>
      <c r="E28" s="20">
        <v>1</v>
      </c>
      <c r="F28" s="20">
        <v>4</v>
      </c>
      <c r="G28" s="20">
        <v>7</v>
      </c>
      <c r="H28" s="6">
        <v>10</v>
      </c>
      <c r="I28" s="6">
        <v>14</v>
      </c>
      <c r="J28" s="6">
        <v>17</v>
      </c>
      <c r="K28" s="6">
        <v>21</v>
      </c>
      <c r="L28" s="6">
        <v>24</v>
      </c>
      <c r="M28" s="6">
        <v>28</v>
      </c>
      <c r="N28" s="6">
        <v>32</v>
      </c>
      <c r="O28" s="6">
        <v>36</v>
      </c>
      <c r="P28" s="6">
        <v>40</v>
      </c>
      <c r="Q28" s="6">
        <v>43</v>
      </c>
      <c r="R28" s="6">
        <v>47</v>
      </c>
      <c r="S28" s="6">
        <v>51</v>
      </c>
      <c r="T28" s="6">
        <v>55</v>
      </c>
      <c r="U28" s="6">
        <v>59</v>
      </c>
    </row>
    <row r="29" spans="1:21" ht="13" x14ac:dyDescent="0.3">
      <c r="A29" s="11">
        <v>16</v>
      </c>
      <c r="B29" s="11"/>
      <c r="C29" s="11"/>
      <c r="D29" s="20"/>
      <c r="E29" s="20">
        <v>2</v>
      </c>
      <c r="F29" s="20">
        <v>5</v>
      </c>
      <c r="G29" s="20">
        <v>8</v>
      </c>
      <c r="H29" s="6">
        <v>11</v>
      </c>
      <c r="I29" s="6">
        <v>15</v>
      </c>
      <c r="J29" s="6">
        <v>19</v>
      </c>
      <c r="K29" s="6">
        <v>23</v>
      </c>
      <c r="L29" s="6">
        <v>27</v>
      </c>
      <c r="M29" s="6">
        <v>31</v>
      </c>
      <c r="N29" s="6">
        <v>35</v>
      </c>
      <c r="O29" s="6">
        <v>39</v>
      </c>
      <c r="P29" s="6">
        <v>43</v>
      </c>
      <c r="Q29" s="6">
        <v>48</v>
      </c>
      <c r="R29" s="6">
        <v>52</v>
      </c>
      <c r="S29" s="6">
        <v>56</v>
      </c>
      <c r="T29" s="6">
        <v>60</v>
      </c>
      <c r="U29" s="6">
        <v>65</v>
      </c>
    </row>
    <row r="30" spans="1:21" ht="13" x14ac:dyDescent="0.3">
      <c r="A30" s="11">
        <v>17</v>
      </c>
      <c r="B30" s="11"/>
      <c r="C30" s="11"/>
      <c r="D30" s="20">
        <v>0</v>
      </c>
      <c r="E30" s="20">
        <v>2</v>
      </c>
      <c r="F30" s="20">
        <v>5</v>
      </c>
      <c r="G30" s="20">
        <v>9</v>
      </c>
      <c r="H30" s="6">
        <v>13</v>
      </c>
      <c r="I30" s="6">
        <v>17</v>
      </c>
      <c r="J30" s="6">
        <v>21</v>
      </c>
      <c r="K30" s="6">
        <v>25</v>
      </c>
      <c r="L30" s="6">
        <v>29</v>
      </c>
      <c r="M30" s="6">
        <v>34</v>
      </c>
      <c r="N30" s="6">
        <v>38</v>
      </c>
      <c r="O30" s="6">
        <v>43</v>
      </c>
      <c r="P30" s="6">
        <v>47</v>
      </c>
      <c r="Q30" s="6">
        <v>52</v>
      </c>
      <c r="R30" s="6">
        <v>57</v>
      </c>
      <c r="S30" s="6">
        <v>61</v>
      </c>
      <c r="T30" s="6">
        <v>66</v>
      </c>
      <c r="U30" s="6">
        <v>70</v>
      </c>
    </row>
    <row r="31" spans="1:21" ht="13" x14ac:dyDescent="0.3">
      <c r="A31" s="11">
        <v>18</v>
      </c>
      <c r="B31" s="11"/>
      <c r="C31" s="11"/>
      <c r="D31" s="20">
        <v>0</v>
      </c>
      <c r="E31" s="20">
        <v>3</v>
      </c>
      <c r="F31" s="20">
        <v>6</v>
      </c>
      <c r="G31" s="20">
        <v>10</v>
      </c>
      <c r="H31" s="6">
        <v>14</v>
      </c>
      <c r="I31" s="6">
        <v>18</v>
      </c>
      <c r="J31" s="6">
        <v>23</v>
      </c>
      <c r="K31" s="6">
        <v>27</v>
      </c>
      <c r="L31" s="6">
        <v>32</v>
      </c>
      <c r="M31" s="6">
        <v>37</v>
      </c>
      <c r="N31" s="6">
        <v>42</v>
      </c>
      <c r="O31" s="6">
        <v>46</v>
      </c>
      <c r="P31" s="6">
        <v>51</v>
      </c>
      <c r="Q31" s="6">
        <v>56</v>
      </c>
      <c r="R31" s="6">
        <v>61</v>
      </c>
      <c r="S31" s="6">
        <v>66</v>
      </c>
      <c r="T31" s="6">
        <v>71</v>
      </c>
      <c r="U31" s="6">
        <v>76</v>
      </c>
    </row>
    <row r="32" spans="1:21" ht="13" x14ac:dyDescent="0.3">
      <c r="A32" s="11">
        <v>19</v>
      </c>
      <c r="B32" s="11"/>
      <c r="C32" s="11"/>
      <c r="D32" s="20">
        <v>0</v>
      </c>
      <c r="E32" s="20">
        <v>3</v>
      </c>
      <c r="F32" s="20">
        <v>7</v>
      </c>
      <c r="G32" s="20">
        <v>11</v>
      </c>
      <c r="H32" s="6">
        <v>15</v>
      </c>
      <c r="I32" s="6">
        <v>20</v>
      </c>
      <c r="J32" s="6">
        <v>25</v>
      </c>
      <c r="K32" s="6">
        <v>29</v>
      </c>
      <c r="L32" s="6">
        <v>34</v>
      </c>
      <c r="M32" s="6">
        <v>40</v>
      </c>
      <c r="N32" s="6">
        <v>45</v>
      </c>
      <c r="O32" s="6">
        <v>50</v>
      </c>
      <c r="P32" s="6">
        <v>55</v>
      </c>
      <c r="Q32" s="6">
        <v>60</v>
      </c>
      <c r="R32" s="6">
        <v>66</v>
      </c>
      <c r="S32" s="6">
        <v>71</v>
      </c>
      <c r="T32" s="6">
        <v>77</v>
      </c>
      <c r="U32" s="6">
        <v>82</v>
      </c>
    </row>
    <row r="33" spans="1:21" ht="13" x14ac:dyDescent="0.3">
      <c r="A33" s="11">
        <v>20</v>
      </c>
      <c r="B33" s="11"/>
      <c r="C33" s="11"/>
      <c r="D33" s="20">
        <v>0</v>
      </c>
      <c r="E33" s="20">
        <v>3</v>
      </c>
      <c r="F33" s="20">
        <v>7</v>
      </c>
      <c r="G33" s="20">
        <v>12</v>
      </c>
      <c r="H33" s="6">
        <v>16</v>
      </c>
      <c r="I33" s="6">
        <v>21</v>
      </c>
      <c r="J33" s="6">
        <v>26</v>
      </c>
      <c r="K33" s="6">
        <v>32</v>
      </c>
      <c r="L33" s="6">
        <v>37</v>
      </c>
      <c r="M33" s="6">
        <v>42</v>
      </c>
      <c r="N33" s="6">
        <v>48</v>
      </c>
      <c r="O33" s="6">
        <v>54</v>
      </c>
      <c r="P33" s="6">
        <v>59</v>
      </c>
      <c r="Q33" s="6">
        <v>65</v>
      </c>
      <c r="R33" s="6">
        <v>70</v>
      </c>
      <c r="S33" s="6">
        <v>76</v>
      </c>
      <c r="T33" s="6">
        <v>82</v>
      </c>
      <c r="U33" s="6">
        <v>88</v>
      </c>
    </row>
    <row r="34" spans="1:21" x14ac:dyDescent="0.25">
      <c r="A34" s="16" t="s">
        <v>58</v>
      </c>
      <c r="B34" s="16"/>
      <c r="C34" t="e">
        <f>INDEX(H15:U33,$B$3-1,$B$4-6)</f>
        <v>#VALUE!</v>
      </c>
      <c r="D34" s="16"/>
      <c r="E34" s="16"/>
      <c r="F34" s="16"/>
      <c r="G34" s="16"/>
    </row>
    <row r="35" spans="1:21" ht="13" thickBot="1" x14ac:dyDescent="0.3"/>
    <row r="36" spans="1:21" ht="13" thickBot="1" x14ac:dyDescent="0.3">
      <c r="A36" t="s">
        <v>62</v>
      </c>
      <c r="N36" s="12" t="s">
        <v>51</v>
      </c>
      <c r="O36" s="13"/>
      <c r="P36" s="14"/>
    </row>
    <row r="37" spans="1:21" ht="13.5" thickBot="1" x14ac:dyDescent="0.35">
      <c r="A37" s="15" t="s">
        <v>50</v>
      </c>
      <c r="B37" s="18">
        <v>1</v>
      </c>
      <c r="C37" s="18">
        <v>2</v>
      </c>
      <c r="D37" s="18">
        <v>3</v>
      </c>
      <c r="E37" s="18">
        <v>4</v>
      </c>
      <c r="F37" s="18">
        <v>5</v>
      </c>
      <c r="G37" s="18">
        <v>6</v>
      </c>
      <c r="H37" s="11">
        <v>7</v>
      </c>
      <c r="I37" s="11">
        <v>8</v>
      </c>
      <c r="J37" s="11">
        <v>9</v>
      </c>
      <c r="K37" s="11">
        <v>10</v>
      </c>
      <c r="L37" s="11">
        <v>11</v>
      </c>
      <c r="M37" s="11">
        <v>12</v>
      </c>
      <c r="N37" s="11">
        <v>13</v>
      </c>
      <c r="O37" s="11">
        <v>14</v>
      </c>
      <c r="P37" s="11">
        <v>15</v>
      </c>
      <c r="Q37" s="11">
        <v>16</v>
      </c>
      <c r="R37" s="11">
        <v>17</v>
      </c>
      <c r="S37" s="11">
        <v>18</v>
      </c>
      <c r="T37" s="11">
        <v>19</v>
      </c>
      <c r="U37" s="11">
        <v>20</v>
      </c>
    </row>
    <row r="38" spans="1:21" ht="13" x14ac:dyDescent="0.3">
      <c r="A38" s="5">
        <v>1</v>
      </c>
      <c r="B38" s="18"/>
      <c r="C38" s="18"/>
      <c r="D38" s="18"/>
      <c r="E38" s="18"/>
      <c r="F38" s="18"/>
      <c r="G38" s="18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</row>
    <row r="39" spans="1:21" ht="13" x14ac:dyDescent="0.3">
      <c r="A39" s="11">
        <v>2</v>
      </c>
      <c r="B39" s="11"/>
      <c r="C39" s="11"/>
      <c r="D39" s="11"/>
      <c r="E39" s="11"/>
      <c r="F39" s="11"/>
      <c r="G39" s="11"/>
      <c r="H39" s="6"/>
      <c r="I39" s="6"/>
      <c r="J39" s="6"/>
      <c r="K39" s="6"/>
      <c r="L39" s="6"/>
      <c r="M39" s="6"/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1</v>
      </c>
      <c r="U39" s="6">
        <v>1</v>
      </c>
    </row>
    <row r="40" spans="1:21" ht="13" x14ac:dyDescent="0.3">
      <c r="A40" s="11">
        <v>3</v>
      </c>
      <c r="B40" s="11"/>
      <c r="C40" s="11"/>
      <c r="D40" s="11"/>
      <c r="E40" s="11"/>
      <c r="F40" s="11"/>
      <c r="G40" s="11"/>
      <c r="H40" s="6">
        <v>0</v>
      </c>
      <c r="I40" s="6">
        <v>0</v>
      </c>
      <c r="J40" s="6">
        <v>1</v>
      </c>
      <c r="K40" s="6">
        <v>1</v>
      </c>
      <c r="L40" s="6">
        <v>1</v>
      </c>
      <c r="M40" s="6">
        <v>2</v>
      </c>
      <c r="N40" s="6">
        <v>2</v>
      </c>
      <c r="O40" s="6">
        <v>2</v>
      </c>
      <c r="P40" s="6">
        <v>3</v>
      </c>
      <c r="Q40" s="6">
        <v>3</v>
      </c>
      <c r="R40" s="6">
        <v>4</v>
      </c>
      <c r="S40" s="6">
        <v>4</v>
      </c>
      <c r="T40" s="6">
        <v>4</v>
      </c>
      <c r="U40" s="6">
        <v>5</v>
      </c>
    </row>
    <row r="41" spans="1:21" ht="13" x14ac:dyDescent="0.3">
      <c r="A41" s="11">
        <v>4</v>
      </c>
      <c r="B41" s="11"/>
      <c r="C41" s="20"/>
      <c r="D41" s="20"/>
      <c r="E41" s="20"/>
      <c r="F41" s="20">
        <v>0</v>
      </c>
      <c r="G41" s="20">
        <v>1</v>
      </c>
      <c r="H41" s="6">
        <v>1</v>
      </c>
      <c r="I41" s="6">
        <v>2</v>
      </c>
      <c r="J41" s="6">
        <v>3</v>
      </c>
      <c r="K41" s="6">
        <v>3</v>
      </c>
      <c r="L41" s="6">
        <v>4</v>
      </c>
      <c r="M41" s="6">
        <v>5</v>
      </c>
      <c r="N41" s="6">
        <v>5</v>
      </c>
      <c r="O41" s="6">
        <v>6</v>
      </c>
      <c r="P41" s="6">
        <v>7</v>
      </c>
      <c r="Q41" s="6">
        <v>7</v>
      </c>
      <c r="R41" s="6">
        <v>8</v>
      </c>
      <c r="S41" s="6">
        <v>9</v>
      </c>
      <c r="T41" s="6">
        <v>9</v>
      </c>
      <c r="U41" s="6">
        <v>10</v>
      </c>
    </row>
    <row r="42" spans="1:21" ht="13" x14ac:dyDescent="0.3">
      <c r="A42" s="11">
        <v>5</v>
      </c>
      <c r="B42" s="11"/>
      <c r="C42" s="20"/>
      <c r="D42" s="20"/>
      <c r="E42" s="20">
        <v>0</v>
      </c>
      <c r="F42" s="20">
        <v>1</v>
      </c>
      <c r="G42" s="20">
        <v>2</v>
      </c>
      <c r="H42" s="6">
        <v>3</v>
      </c>
      <c r="I42" s="6">
        <v>4</v>
      </c>
      <c r="J42" s="6">
        <v>5</v>
      </c>
      <c r="K42" s="6">
        <v>6</v>
      </c>
      <c r="L42" s="6">
        <v>7</v>
      </c>
      <c r="M42" s="6">
        <v>8</v>
      </c>
      <c r="N42" s="6">
        <v>9</v>
      </c>
      <c r="O42" s="6">
        <v>10</v>
      </c>
      <c r="P42" s="6">
        <v>11</v>
      </c>
      <c r="Q42" s="6">
        <v>12</v>
      </c>
      <c r="R42" s="6">
        <v>13</v>
      </c>
      <c r="S42" s="6">
        <v>14</v>
      </c>
      <c r="T42" s="6">
        <v>15</v>
      </c>
      <c r="U42" s="6">
        <v>16</v>
      </c>
    </row>
    <row r="43" spans="1:21" ht="13" x14ac:dyDescent="0.3">
      <c r="A43" s="11">
        <v>6</v>
      </c>
      <c r="B43" s="11"/>
      <c r="C43" s="20"/>
      <c r="D43" s="20"/>
      <c r="E43" s="20">
        <v>1</v>
      </c>
      <c r="F43" s="20">
        <v>2</v>
      </c>
      <c r="G43" s="20">
        <v>3</v>
      </c>
      <c r="H43" s="6">
        <v>4</v>
      </c>
      <c r="I43" s="6">
        <v>6</v>
      </c>
      <c r="J43" s="6">
        <v>7</v>
      </c>
      <c r="K43" s="6">
        <v>8</v>
      </c>
      <c r="L43" s="6">
        <v>9</v>
      </c>
      <c r="M43" s="6">
        <v>11</v>
      </c>
      <c r="N43" s="6">
        <v>12</v>
      </c>
      <c r="O43" s="6">
        <v>13</v>
      </c>
      <c r="P43" s="6">
        <v>15</v>
      </c>
      <c r="Q43" s="6">
        <v>16</v>
      </c>
      <c r="R43" s="6">
        <v>18</v>
      </c>
      <c r="S43" s="6">
        <v>19</v>
      </c>
      <c r="T43" s="6">
        <v>20</v>
      </c>
      <c r="U43" s="6">
        <v>22</v>
      </c>
    </row>
    <row r="44" spans="1:21" ht="13" x14ac:dyDescent="0.3">
      <c r="A44" s="11">
        <v>7</v>
      </c>
      <c r="B44" s="11"/>
      <c r="C44" s="20"/>
      <c r="D44" s="20">
        <v>0</v>
      </c>
      <c r="E44" s="20">
        <v>1</v>
      </c>
      <c r="F44" s="20">
        <v>3</v>
      </c>
      <c r="G44" s="20">
        <v>4</v>
      </c>
      <c r="H44" s="6">
        <v>6</v>
      </c>
      <c r="I44" s="6">
        <v>7</v>
      </c>
      <c r="J44" s="6">
        <v>9</v>
      </c>
      <c r="K44" s="6">
        <v>11</v>
      </c>
      <c r="L44" s="6">
        <v>12</v>
      </c>
      <c r="M44" s="6">
        <v>14</v>
      </c>
      <c r="N44" s="6">
        <v>16</v>
      </c>
      <c r="O44" s="6">
        <v>17</v>
      </c>
      <c r="P44" s="6">
        <v>19</v>
      </c>
      <c r="Q44" s="6">
        <v>21</v>
      </c>
      <c r="R44" s="6">
        <v>23</v>
      </c>
      <c r="S44" s="6">
        <v>24</v>
      </c>
      <c r="T44" s="6">
        <v>26</v>
      </c>
      <c r="U44" s="6">
        <v>28</v>
      </c>
    </row>
    <row r="45" spans="1:21" ht="13" x14ac:dyDescent="0.3">
      <c r="A45" s="11">
        <v>8</v>
      </c>
      <c r="B45" s="11"/>
      <c r="C45" s="20"/>
      <c r="D45" s="20">
        <v>0</v>
      </c>
      <c r="E45" s="20">
        <v>2</v>
      </c>
      <c r="F45" s="20">
        <v>4</v>
      </c>
      <c r="G45" s="20">
        <v>6</v>
      </c>
      <c r="H45" s="6">
        <v>7</v>
      </c>
      <c r="I45" s="6">
        <v>9</v>
      </c>
      <c r="J45" s="6">
        <v>11</v>
      </c>
      <c r="K45" s="6">
        <v>13</v>
      </c>
      <c r="L45" s="6">
        <v>15</v>
      </c>
      <c r="M45" s="6">
        <v>17</v>
      </c>
      <c r="N45" s="6">
        <v>20</v>
      </c>
      <c r="O45" s="6">
        <v>22</v>
      </c>
      <c r="P45" s="6">
        <v>24</v>
      </c>
      <c r="Q45" s="6">
        <v>26</v>
      </c>
      <c r="R45" s="6">
        <v>28</v>
      </c>
      <c r="S45" s="6">
        <v>30</v>
      </c>
      <c r="T45" s="6">
        <v>32</v>
      </c>
      <c r="U45" s="6">
        <v>34</v>
      </c>
    </row>
    <row r="46" spans="1:21" ht="13" x14ac:dyDescent="0.3">
      <c r="A46" s="11">
        <v>9</v>
      </c>
      <c r="B46" s="11"/>
      <c r="C46" s="20"/>
      <c r="D46" s="20">
        <v>1</v>
      </c>
      <c r="E46" s="20">
        <v>3</v>
      </c>
      <c r="F46" s="20">
        <v>5</v>
      </c>
      <c r="G46" s="20">
        <v>7</v>
      </c>
      <c r="H46" s="6">
        <v>9</v>
      </c>
      <c r="I46" s="6">
        <v>11</v>
      </c>
      <c r="J46" s="6">
        <v>14</v>
      </c>
      <c r="K46" s="6">
        <v>16</v>
      </c>
      <c r="L46" s="6">
        <v>18</v>
      </c>
      <c r="M46" s="6">
        <v>21</v>
      </c>
      <c r="N46" s="6">
        <v>23</v>
      </c>
      <c r="O46" s="6">
        <v>26</v>
      </c>
      <c r="P46" s="6">
        <v>28</v>
      </c>
      <c r="Q46" s="6">
        <v>31</v>
      </c>
      <c r="R46" s="6">
        <v>33</v>
      </c>
      <c r="S46" s="6">
        <v>36</v>
      </c>
      <c r="T46" s="6">
        <v>38</v>
      </c>
      <c r="U46" s="6">
        <v>40</v>
      </c>
    </row>
    <row r="47" spans="1:21" ht="13" x14ac:dyDescent="0.3">
      <c r="A47" s="11">
        <v>10</v>
      </c>
      <c r="B47" s="11"/>
      <c r="C47" s="20"/>
      <c r="D47" s="20">
        <v>1</v>
      </c>
      <c r="E47" s="20">
        <v>3</v>
      </c>
      <c r="F47" s="20">
        <v>6</v>
      </c>
      <c r="G47" s="20">
        <v>8</v>
      </c>
      <c r="H47" s="6">
        <v>11</v>
      </c>
      <c r="I47" s="6">
        <v>13</v>
      </c>
      <c r="J47" s="6">
        <v>16</v>
      </c>
      <c r="K47" s="6">
        <v>19</v>
      </c>
      <c r="L47" s="6">
        <v>22</v>
      </c>
      <c r="M47" s="6">
        <v>24</v>
      </c>
      <c r="N47" s="6">
        <v>27</v>
      </c>
      <c r="O47" s="6">
        <v>30</v>
      </c>
      <c r="P47" s="6">
        <v>33</v>
      </c>
      <c r="Q47" s="6">
        <v>36</v>
      </c>
      <c r="R47" s="6">
        <v>38</v>
      </c>
      <c r="S47" s="6">
        <v>41</v>
      </c>
      <c r="T47" s="6">
        <v>44</v>
      </c>
      <c r="U47" s="6">
        <v>47</v>
      </c>
    </row>
    <row r="48" spans="1:21" ht="13" x14ac:dyDescent="0.3">
      <c r="A48" s="11">
        <v>11</v>
      </c>
      <c r="B48" s="11"/>
      <c r="C48" s="20"/>
      <c r="D48" s="20">
        <v>1</v>
      </c>
      <c r="E48" s="20">
        <v>4</v>
      </c>
      <c r="F48" s="20">
        <v>7</v>
      </c>
      <c r="G48" s="20">
        <v>9</v>
      </c>
      <c r="H48" s="6">
        <v>12</v>
      </c>
      <c r="I48" s="6">
        <v>15</v>
      </c>
      <c r="J48" s="6">
        <v>18</v>
      </c>
      <c r="K48" s="6">
        <v>22</v>
      </c>
      <c r="L48" s="6">
        <v>25</v>
      </c>
      <c r="M48" s="6">
        <v>28</v>
      </c>
      <c r="N48" s="6">
        <v>31</v>
      </c>
      <c r="O48" s="6">
        <v>34</v>
      </c>
      <c r="P48" s="6">
        <v>37</v>
      </c>
      <c r="Q48" s="6">
        <v>41</v>
      </c>
      <c r="R48" s="6">
        <v>44</v>
      </c>
      <c r="S48" s="6">
        <v>47</v>
      </c>
      <c r="T48" s="6">
        <v>50</v>
      </c>
      <c r="U48" s="6">
        <v>53</v>
      </c>
    </row>
    <row r="49" spans="1:21" ht="13" x14ac:dyDescent="0.3">
      <c r="A49" s="11">
        <v>12</v>
      </c>
      <c r="B49" s="11"/>
      <c r="C49" s="20"/>
      <c r="D49" s="20">
        <v>2</v>
      </c>
      <c r="E49" s="20">
        <v>5</v>
      </c>
      <c r="F49" s="20">
        <v>8</v>
      </c>
      <c r="G49" s="20">
        <v>11</v>
      </c>
      <c r="H49" s="6">
        <v>14</v>
      </c>
      <c r="I49" s="6">
        <v>17</v>
      </c>
      <c r="J49" s="6">
        <v>21</v>
      </c>
      <c r="K49" s="6">
        <v>24</v>
      </c>
      <c r="L49" s="6">
        <v>28</v>
      </c>
      <c r="M49" s="6">
        <v>31</v>
      </c>
      <c r="N49" s="6">
        <v>35</v>
      </c>
      <c r="O49" s="6">
        <v>38</v>
      </c>
      <c r="P49" s="6">
        <v>42</v>
      </c>
      <c r="Q49" s="6">
        <v>46</v>
      </c>
      <c r="R49" s="6">
        <v>49</v>
      </c>
      <c r="S49" s="6">
        <v>53</v>
      </c>
      <c r="T49" s="6">
        <v>56</v>
      </c>
      <c r="U49" s="6">
        <v>60</v>
      </c>
    </row>
    <row r="50" spans="1:21" ht="13" x14ac:dyDescent="0.3">
      <c r="A50" s="11">
        <v>13</v>
      </c>
      <c r="B50" s="11"/>
      <c r="C50" s="20">
        <v>0</v>
      </c>
      <c r="D50" s="20">
        <v>2</v>
      </c>
      <c r="E50" s="20">
        <v>5</v>
      </c>
      <c r="F50" s="20">
        <v>9</v>
      </c>
      <c r="G50" s="20">
        <v>12</v>
      </c>
      <c r="H50" s="6">
        <v>16</v>
      </c>
      <c r="I50" s="6">
        <v>20</v>
      </c>
      <c r="J50" s="6">
        <v>23</v>
      </c>
      <c r="K50" s="6">
        <v>27</v>
      </c>
      <c r="L50" s="6">
        <v>31</v>
      </c>
      <c r="M50" s="6">
        <v>35</v>
      </c>
      <c r="N50" s="6">
        <v>39</v>
      </c>
      <c r="O50" s="6">
        <v>43</v>
      </c>
      <c r="P50" s="6">
        <v>47</v>
      </c>
      <c r="Q50" s="6">
        <v>51</v>
      </c>
      <c r="R50" s="6">
        <v>55</v>
      </c>
      <c r="S50" s="6">
        <v>59</v>
      </c>
      <c r="T50" s="6">
        <v>63</v>
      </c>
      <c r="U50" s="6">
        <v>67</v>
      </c>
    </row>
    <row r="51" spans="1:21" ht="13" x14ac:dyDescent="0.3">
      <c r="A51" s="11">
        <v>14</v>
      </c>
      <c r="B51" s="11"/>
      <c r="C51" s="20">
        <v>0</v>
      </c>
      <c r="D51" s="20">
        <v>2</v>
      </c>
      <c r="E51" s="20">
        <v>6</v>
      </c>
      <c r="F51" s="20">
        <v>10</v>
      </c>
      <c r="G51" s="20">
        <v>13</v>
      </c>
      <c r="H51" s="6">
        <v>17</v>
      </c>
      <c r="I51" s="6">
        <v>22</v>
      </c>
      <c r="J51" s="6">
        <v>26</v>
      </c>
      <c r="K51" s="6">
        <v>30</v>
      </c>
      <c r="L51" s="6">
        <v>34</v>
      </c>
      <c r="M51" s="6">
        <v>38</v>
      </c>
      <c r="N51" s="6">
        <v>43</v>
      </c>
      <c r="O51" s="6">
        <v>47</v>
      </c>
      <c r="P51" s="6">
        <v>51</v>
      </c>
      <c r="Q51" s="6">
        <v>56</v>
      </c>
      <c r="R51" s="6">
        <v>60</v>
      </c>
      <c r="S51" s="6">
        <v>65</v>
      </c>
      <c r="T51" s="6">
        <v>69</v>
      </c>
      <c r="U51" s="6">
        <v>73</v>
      </c>
    </row>
    <row r="52" spans="1:21" ht="13" x14ac:dyDescent="0.3">
      <c r="A52" s="11">
        <v>15</v>
      </c>
      <c r="B52" s="11"/>
      <c r="C52" s="20">
        <v>0</v>
      </c>
      <c r="D52" s="20">
        <v>3</v>
      </c>
      <c r="E52" s="20">
        <v>7</v>
      </c>
      <c r="F52" s="20">
        <v>11</v>
      </c>
      <c r="G52" s="20">
        <v>15</v>
      </c>
      <c r="H52" s="6">
        <v>19</v>
      </c>
      <c r="I52" s="6">
        <v>24</v>
      </c>
      <c r="J52" s="6">
        <v>28</v>
      </c>
      <c r="K52" s="6">
        <v>33</v>
      </c>
      <c r="L52" s="6">
        <v>37</v>
      </c>
      <c r="M52" s="6">
        <v>42</v>
      </c>
      <c r="N52" s="6">
        <v>47</v>
      </c>
      <c r="O52" s="6">
        <v>51</v>
      </c>
      <c r="P52" s="6">
        <v>56</v>
      </c>
      <c r="Q52" s="6">
        <v>61</v>
      </c>
      <c r="R52" s="6">
        <v>66</v>
      </c>
      <c r="S52" s="6">
        <v>70</v>
      </c>
      <c r="T52" s="6">
        <v>75</v>
      </c>
      <c r="U52" s="6">
        <v>80</v>
      </c>
    </row>
    <row r="53" spans="1:21" ht="13" x14ac:dyDescent="0.3">
      <c r="A53" s="11">
        <v>16</v>
      </c>
      <c r="B53" s="11"/>
      <c r="C53" s="20">
        <v>0</v>
      </c>
      <c r="D53" s="20">
        <v>3</v>
      </c>
      <c r="E53" s="20">
        <v>7</v>
      </c>
      <c r="F53" s="20">
        <v>12</v>
      </c>
      <c r="G53" s="20">
        <v>16</v>
      </c>
      <c r="H53" s="6">
        <v>21</v>
      </c>
      <c r="I53" s="6">
        <v>26</v>
      </c>
      <c r="J53" s="6">
        <v>31</v>
      </c>
      <c r="K53" s="6">
        <v>36</v>
      </c>
      <c r="L53" s="6">
        <v>41</v>
      </c>
      <c r="M53" s="6">
        <v>46</v>
      </c>
      <c r="N53" s="6">
        <v>51</v>
      </c>
      <c r="O53" s="6">
        <v>56</v>
      </c>
      <c r="P53" s="6">
        <v>61</v>
      </c>
      <c r="Q53" s="6">
        <v>66</v>
      </c>
      <c r="R53" s="6">
        <v>71</v>
      </c>
      <c r="S53" s="6">
        <v>76</v>
      </c>
      <c r="T53" s="6">
        <v>82</v>
      </c>
      <c r="U53" s="6">
        <v>87</v>
      </c>
    </row>
    <row r="54" spans="1:21" ht="13" x14ac:dyDescent="0.3">
      <c r="A54" s="11">
        <v>17</v>
      </c>
      <c r="B54" s="11"/>
      <c r="C54" s="20">
        <v>0</v>
      </c>
      <c r="D54" s="20">
        <v>4</v>
      </c>
      <c r="E54" s="20">
        <v>8</v>
      </c>
      <c r="F54" s="20">
        <v>13</v>
      </c>
      <c r="G54" s="20">
        <v>18</v>
      </c>
      <c r="H54" s="6">
        <v>23</v>
      </c>
      <c r="I54" s="6">
        <v>28</v>
      </c>
      <c r="J54" s="6">
        <v>33</v>
      </c>
      <c r="K54" s="6">
        <v>38</v>
      </c>
      <c r="L54" s="6">
        <v>44</v>
      </c>
      <c r="M54" s="6">
        <v>49</v>
      </c>
      <c r="N54" s="6">
        <v>55</v>
      </c>
      <c r="O54" s="6">
        <v>60</v>
      </c>
      <c r="P54" s="6">
        <v>66</v>
      </c>
      <c r="Q54" s="6">
        <v>71</v>
      </c>
      <c r="R54" s="6">
        <v>77</v>
      </c>
      <c r="S54" s="6">
        <v>82</v>
      </c>
      <c r="T54" s="6">
        <v>88</v>
      </c>
      <c r="U54" s="6">
        <v>93</v>
      </c>
    </row>
    <row r="55" spans="1:21" ht="13" x14ac:dyDescent="0.3">
      <c r="A55" s="11">
        <v>18</v>
      </c>
      <c r="B55" s="11"/>
      <c r="C55" s="20">
        <v>0</v>
      </c>
      <c r="D55" s="20">
        <v>4</v>
      </c>
      <c r="E55" s="20">
        <v>9</v>
      </c>
      <c r="F55" s="20">
        <v>14</v>
      </c>
      <c r="G55" s="20">
        <v>19</v>
      </c>
      <c r="H55" s="6">
        <v>24</v>
      </c>
      <c r="I55" s="6">
        <v>30</v>
      </c>
      <c r="J55" s="6">
        <v>36</v>
      </c>
      <c r="K55" s="6">
        <v>41</v>
      </c>
      <c r="L55" s="6">
        <v>47</v>
      </c>
      <c r="M55" s="6">
        <v>53</v>
      </c>
      <c r="N55" s="6">
        <v>59</v>
      </c>
      <c r="O55" s="6">
        <v>65</v>
      </c>
      <c r="P55" s="6">
        <v>70</v>
      </c>
      <c r="Q55" s="6">
        <v>76</v>
      </c>
      <c r="R55" s="6">
        <v>82</v>
      </c>
      <c r="S55" s="6">
        <v>88</v>
      </c>
      <c r="T55" s="6">
        <v>94</v>
      </c>
      <c r="U55" s="6">
        <v>100</v>
      </c>
    </row>
    <row r="56" spans="1:21" ht="13" x14ac:dyDescent="0.3">
      <c r="A56" s="11">
        <v>19</v>
      </c>
      <c r="B56" s="11"/>
      <c r="C56" s="20">
        <v>1</v>
      </c>
      <c r="D56" s="20">
        <v>4</v>
      </c>
      <c r="E56" s="20">
        <v>9</v>
      </c>
      <c r="F56" s="20">
        <v>15</v>
      </c>
      <c r="G56" s="20">
        <v>20</v>
      </c>
      <c r="H56" s="6">
        <v>26</v>
      </c>
      <c r="I56" s="6">
        <v>32</v>
      </c>
      <c r="J56" s="6">
        <v>38</v>
      </c>
      <c r="K56" s="6">
        <v>44</v>
      </c>
      <c r="L56" s="6">
        <v>50</v>
      </c>
      <c r="M56" s="6">
        <v>56</v>
      </c>
      <c r="N56" s="6">
        <v>63</v>
      </c>
      <c r="O56" s="6">
        <v>69</v>
      </c>
      <c r="P56" s="6">
        <v>75</v>
      </c>
      <c r="Q56" s="6">
        <v>82</v>
      </c>
      <c r="R56" s="6">
        <v>88</v>
      </c>
      <c r="S56" s="6">
        <v>94</v>
      </c>
      <c r="T56" s="6">
        <v>101</v>
      </c>
      <c r="U56" s="6">
        <v>107</v>
      </c>
    </row>
    <row r="57" spans="1:21" ht="13" x14ac:dyDescent="0.3">
      <c r="A57" s="11">
        <v>20</v>
      </c>
      <c r="B57" s="11"/>
      <c r="C57" s="20">
        <v>1</v>
      </c>
      <c r="D57" s="20">
        <v>5</v>
      </c>
      <c r="E57" s="20">
        <v>10</v>
      </c>
      <c r="F57" s="20">
        <v>16</v>
      </c>
      <c r="G57" s="20">
        <v>22</v>
      </c>
      <c r="H57" s="6">
        <v>28</v>
      </c>
      <c r="I57" s="6">
        <v>34</v>
      </c>
      <c r="J57" s="6">
        <v>40</v>
      </c>
      <c r="K57" s="6">
        <v>47</v>
      </c>
      <c r="L57" s="6">
        <v>53</v>
      </c>
      <c r="M57" s="6">
        <v>60</v>
      </c>
      <c r="N57" s="6">
        <v>67</v>
      </c>
      <c r="O57" s="6">
        <v>73</v>
      </c>
      <c r="P57" s="6">
        <v>80</v>
      </c>
      <c r="Q57" s="6">
        <v>87</v>
      </c>
      <c r="R57" s="6">
        <v>93</v>
      </c>
      <c r="S57" s="6">
        <v>100</v>
      </c>
      <c r="T57" s="6">
        <v>107</v>
      </c>
      <c r="U57" s="6">
        <v>114</v>
      </c>
    </row>
    <row r="58" spans="1:21" x14ac:dyDescent="0.25">
      <c r="A58" s="16" t="s">
        <v>58</v>
      </c>
      <c r="B58" s="16"/>
      <c r="C58" t="e">
        <f>INDEX(H39:U57,$B$3-1,$B$4-6)</f>
        <v>#VALUE!</v>
      </c>
      <c r="D58" s="16"/>
      <c r="E58" s="16"/>
      <c r="F58" s="16"/>
      <c r="G58" s="16"/>
    </row>
    <row r="59" spans="1:21" ht="13" thickBot="1" x14ac:dyDescent="0.3"/>
    <row r="60" spans="1:21" ht="13" thickBot="1" x14ac:dyDescent="0.3">
      <c r="A60" t="s">
        <v>63</v>
      </c>
      <c r="N60" s="12" t="s">
        <v>51</v>
      </c>
      <c r="O60" s="13"/>
      <c r="P60" s="14"/>
    </row>
    <row r="61" spans="1:21" ht="13.5" thickBot="1" x14ac:dyDescent="0.35">
      <c r="A61" s="15" t="s">
        <v>50</v>
      </c>
      <c r="B61" s="18">
        <v>1</v>
      </c>
      <c r="C61" s="18">
        <v>2</v>
      </c>
      <c r="D61" s="18">
        <v>3</v>
      </c>
      <c r="E61" s="18">
        <v>4</v>
      </c>
      <c r="F61" s="18">
        <v>5</v>
      </c>
      <c r="G61" s="18">
        <v>6</v>
      </c>
      <c r="H61" s="11">
        <v>7</v>
      </c>
      <c r="I61" s="11">
        <v>8</v>
      </c>
      <c r="J61" s="11">
        <v>9</v>
      </c>
      <c r="K61" s="11">
        <v>10</v>
      </c>
      <c r="L61" s="11">
        <v>11</v>
      </c>
      <c r="M61" s="11">
        <v>12</v>
      </c>
      <c r="N61" s="11">
        <v>13</v>
      </c>
      <c r="O61" s="11">
        <v>14</v>
      </c>
      <c r="P61" s="11">
        <v>15</v>
      </c>
      <c r="Q61" s="11">
        <v>16</v>
      </c>
      <c r="R61" s="11">
        <v>17</v>
      </c>
      <c r="S61" s="11">
        <v>8</v>
      </c>
      <c r="T61" s="11">
        <v>19</v>
      </c>
      <c r="U61" s="11">
        <v>20</v>
      </c>
    </row>
    <row r="62" spans="1:21" ht="13" x14ac:dyDescent="0.3">
      <c r="A62" s="5">
        <v>1</v>
      </c>
      <c r="B62" s="18"/>
      <c r="C62" s="18"/>
      <c r="D62" s="18"/>
      <c r="E62" s="18"/>
      <c r="F62" s="18"/>
      <c r="G62" s="18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</row>
    <row r="63" spans="1:21" ht="13" x14ac:dyDescent="0.3">
      <c r="A63" s="11">
        <v>2</v>
      </c>
      <c r="B63" s="11"/>
      <c r="C63" s="11"/>
      <c r="D63" s="11"/>
      <c r="E63" s="11"/>
      <c r="F63" s="11"/>
      <c r="G63" s="11"/>
      <c r="H63" s="6"/>
      <c r="I63" s="6">
        <v>0</v>
      </c>
      <c r="J63" s="6">
        <v>0</v>
      </c>
      <c r="K63" s="6">
        <v>0</v>
      </c>
      <c r="L63" s="6">
        <v>0</v>
      </c>
      <c r="M63" s="6">
        <v>1</v>
      </c>
      <c r="N63" s="6">
        <v>1</v>
      </c>
      <c r="O63" s="6">
        <v>1</v>
      </c>
      <c r="P63" s="6">
        <v>1</v>
      </c>
      <c r="Q63" s="6">
        <v>1</v>
      </c>
      <c r="R63" s="6">
        <v>2</v>
      </c>
      <c r="S63" s="6">
        <v>2</v>
      </c>
      <c r="T63" s="6">
        <v>2</v>
      </c>
      <c r="U63" s="6">
        <v>2</v>
      </c>
    </row>
    <row r="64" spans="1:21" ht="13" x14ac:dyDescent="0.3">
      <c r="A64" s="11">
        <v>3</v>
      </c>
      <c r="B64" s="11"/>
      <c r="C64" s="20"/>
      <c r="D64" s="20"/>
      <c r="E64" s="20"/>
      <c r="F64" s="20">
        <v>0</v>
      </c>
      <c r="G64" s="20">
        <v>1</v>
      </c>
      <c r="H64" s="6">
        <v>1</v>
      </c>
      <c r="I64" s="6">
        <v>2</v>
      </c>
      <c r="J64" s="6">
        <v>2</v>
      </c>
      <c r="K64" s="6">
        <v>3</v>
      </c>
      <c r="L64" s="6">
        <v>3</v>
      </c>
      <c r="M64" s="6">
        <v>4</v>
      </c>
      <c r="N64" s="6">
        <v>4</v>
      </c>
      <c r="O64" s="6">
        <v>5</v>
      </c>
      <c r="P64" s="6">
        <v>5</v>
      </c>
      <c r="Q64" s="6">
        <v>6</v>
      </c>
      <c r="R64" s="6">
        <v>6</v>
      </c>
      <c r="S64" s="6">
        <v>7</v>
      </c>
      <c r="T64" s="6">
        <v>7</v>
      </c>
      <c r="U64" s="6">
        <v>8</v>
      </c>
    </row>
    <row r="65" spans="1:21" ht="13" x14ac:dyDescent="0.3">
      <c r="A65" s="11">
        <v>4</v>
      </c>
      <c r="B65" s="11"/>
      <c r="C65" s="20"/>
      <c r="D65" s="20"/>
      <c r="E65" s="20">
        <v>0</v>
      </c>
      <c r="F65" s="20">
        <v>1</v>
      </c>
      <c r="G65" s="20">
        <v>2</v>
      </c>
      <c r="H65" s="6">
        <v>3</v>
      </c>
      <c r="I65" s="6">
        <v>4</v>
      </c>
      <c r="J65" s="6">
        <v>4</v>
      </c>
      <c r="K65" s="6">
        <v>5</v>
      </c>
      <c r="L65" s="6">
        <v>6</v>
      </c>
      <c r="M65" s="6">
        <v>7</v>
      </c>
      <c r="N65" s="6">
        <v>8</v>
      </c>
      <c r="O65" s="6">
        <v>9</v>
      </c>
      <c r="P65" s="6">
        <v>10</v>
      </c>
      <c r="Q65" s="6">
        <v>11</v>
      </c>
      <c r="R65" s="6">
        <v>11</v>
      </c>
      <c r="S65" s="6">
        <v>12</v>
      </c>
      <c r="T65" s="6">
        <v>13</v>
      </c>
      <c r="U65" s="6">
        <v>13</v>
      </c>
    </row>
    <row r="66" spans="1:21" ht="13" x14ac:dyDescent="0.3">
      <c r="A66" s="11">
        <v>5</v>
      </c>
      <c r="B66" s="11"/>
      <c r="C66" s="20"/>
      <c r="D66" s="20">
        <v>0</v>
      </c>
      <c r="E66" s="20">
        <v>1</v>
      </c>
      <c r="F66" s="20">
        <v>2</v>
      </c>
      <c r="G66" s="20">
        <v>3</v>
      </c>
      <c r="H66" s="6">
        <v>5</v>
      </c>
      <c r="I66" s="6">
        <v>6</v>
      </c>
      <c r="J66" s="6">
        <v>7</v>
      </c>
      <c r="K66" s="6">
        <v>8</v>
      </c>
      <c r="L66" s="6">
        <v>9</v>
      </c>
      <c r="M66" s="6">
        <v>11</v>
      </c>
      <c r="N66" s="6">
        <v>12</v>
      </c>
      <c r="O66" s="6">
        <v>13</v>
      </c>
      <c r="P66" s="6">
        <v>14</v>
      </c>
      <c r="Q66" s="6">
        <v>15</v>
      </c>
      <c r="R66" s="6">
        <v>17</v>
      </c>
      <c r="S66" s="6">
        <v>18</v>
      </c>
      <c r="T66" s="6">
        <v>19</v>
      </c>
      <c r="U66" s="6">
        <v>20</v>
      </c>
    </row>
    <row r="67" spans="1:21" ht="13" x14ac:dyDescent="0.3">
      <c r="A67" s="11">
        <v>6</v>
      </c>
      <c r="B67" s="11"/>
      <c r="C67" s="20"/>
      <c r="D67" s="20">
        <v>1</v>
      </c>
      <c r="E67" s="20">
        <v>2</v>
      </c>
      <c r="F67" s="20">
        <v>3</v>
      </c>
      <c r="G67" s="20">
        <v>5</v>
      </c>
      <c r="H67" s="6">
        <v>6</v>
      </c>
      <c r="I67" s="6">
        <v>8</v>
      </c>
      <c r="J67" s="6">
        <v>10</v>
      </c>
      <c r="K67" s="6">
        <v>11</v>
      </c>
      <c r="L67" s="6">
        <v>13</v>
      </c>
      <c r="M67" s="6">
        <v>14</v>
      </c>
      <c r="N67" s="6">
        <v>16</v>
      </c>
      <c r="O67" s="6">
        <v>17</v>
      </c>
      <c r="P67" s="6">
        <v>19</v>
      </c>
      <c r="Q67" s="6">
        <v>21</v>
      </c>
      <c r="R67" s="6">
        <v>22</v>
      </c>
      <c r="S67" s="6">
        <v>24</v>
      </c>
      <c r="T67" s="6">
        <v>25</v>
      </c>
      <c r="U67" s="6">
        <v>27</v>
      </c>
    </row>
    <row r="68" spans="1:21" ht="13" x14ac:dyDescent="0.3">
      <c r="A68" s="11">
        <v>7</v>
      </c>
      <c r="B68" s="11"/>
      <c r="C68" s="20"/>
      <c r="D68" s="20">
        <v>1</v>
      </c>
      <c r="E68" s="20">
        <v>3</v>
      </c>
      <c r="F68" s="20">
        <v>5</v>
      </c>
      <c r="G68" s="20">
        <v>6</v>
      </c>
      <c r="H68" s="6">
        <v>8</v>
      </c>
      <c r="I68" s="6">
        <v>10</v>
      </c>
      <c r="J68" s="6">
        <v>12</v>
      </c>
      <c r="K68" s="6">
        <v>14</v>
      </c>
      <c r="L68" s="6">
        <v>16</v>
      </c>
      <c r="M68" s="6">
        <v>18</v>
      </c>
      <c r="N68" s="6">
        <v>20</v>
      </c>
      <c r="O68" s="6">
        <v>22</v>
      </c>
      <c r="P68" s="6">
        <v>24</v>
      </c>
      <c r="Q68" s="6">
        <v>26</v>
      </c>
      <c r="R68" s="6">
        <v>28</v>
      </c>
      <c r="S68" s="6">
        <v>30</v>
      </c>
      <c r="T68" s="6">
        <v>32</v>
      </c>
      <c r="U68" s="6">
        <v>34</v>
      </c>
    </row>
    <row r="69" spans="1:21" ht="13" x14ac:dyDescent="0.3">
      <c r="A69" s="11">
        <v>8</v>
      </c>
      <c r="B69" s="11"/>
      <c r="C69" s="20">
        <v>0</v>
      </c>
      <c r="D69" s="20">
        <v>2</v>
      </c>
      <c r="E69" s="20">
        <v>4</v>
      </c>
      <c r="F69" s="20">
        <v>6</v>
      </c>
      <c r="G69" s="20">
        <v>8</v>
      </c>
      <c r="H69" s="6">
        <v>10</v>
      </c>
      <c r="I69" s="6">
        <v>13</v>
      </c>
      <c r="J69" s="6">
        <v>15</v>
      </c>
      <c r="K69" s="6">
        <v>17</v>
      </c>
      <c r="L69" s="6">
        <v>19</v>
      </c>
      <c r="M69" s="6">
        <v>22</v>
      </c>
      <c r="N69" s="6">
        <v>24</v>
      </c>
      <c r="O69" s="6">
        <v>26</v>
      </c>
      <c r="P69" s="6">
        <v>29</v>
      </c>
      <c r="Q69" s="6">
        <v>31</v>
      </c>
      <c r="R69" s="6">
        <v>34</v>
      </c>
      <c r="S69" s="6">
        <v>36</v>
      </c>
      <c r="T69" s="6">
        <v>38</v>
      </c>
      <c r="U69" s="6">
        <v>41</v>
      </c>
    </row>
    <row r="70" spans="1:21" ht="13" x14ac:dyDescent="0.3">
      <c r="A70" s="11">
        <v>9</v>
      </c>
      <c r="B70" s="11"/>
      <c r="C70" s="20">
        <v>0</v>
      </c>
      <c r="D70" s="20">
        <v>2</v>
      </c>
      <c r="E70" s="20">
        <v>4</v>
      </c>
      <c r="F70" s="20">
        <v>7</v>
      </c>
      <c r="G70" s="20">
        <v>10</v>
      </c>
      <c r="H70" s="6">
        <v>12</v>
      </c>
      <c r="I70" s="6">
        <v>15</v>
      </c>
      <c r="J70" s="6">
        <v>17</v>
      </c>
      <c r="K70" s="6">
        <v>20</v>
      </c>
      <c r="L70" s="6">
        <v>23</v>
      </c>
      <c r="M70" s="6">
        <v>26</v>
      </c>
      <c r="N70" s="6">
        <v>28</v>
      </c>
      <c r="O70" s="6">
        <v>31</v>
      </c>
      <c r="P70" s="6">
        <v>34</v>
      </c>
      <c r="Q70" s="6">
        <v>37</v>
      </c>
      <c r="R70" s="6">
        <v>39</v>
      </c>
      <c r="S70" s="6">
        <v>42</v>
      </c>
      <c r="T70" s="6">
        <v>45</v>
      </c>
      <c r="U70" s="6">
        <v>48</v>
      </c>
    </row>
    <row r="71" spans="1:21" ht="13" x14ac:dyDescent="0.3">
      <c r="A71" s="11">
        <v>10</v>
      </c>
      <c r="B71" s="11"/>
      <c r="C71" s="20">
        <v>0</v>
      </c>
      <c r="D71" s="20">
        <v>3</v>
      </c>
      <c r="E71" s="20">
        <v>5</v>
      </c>
      <c r="F71" s="20">
        <v>8</v>
      </c>
      <c r="G71" s="20">
        <v>11</v>
      </c>
      <c r="H71" s="6">
        <v>14</v>
      </c>
      <c r="I71" s="6">
        <v>17</v>
      </c>
      <c r="J71" s="6">
        <v>20</v>
      </c>
      <c r="K71" s="6">
        <v>23</v>
      </c>
      <c r="L71" s="6">
        <v>26</v>
      </c>
      <c r="M71" s="6">
        <v>29</v>
      </c>
      <c r="N71" s="6">
        <v>33</v>
      </c>
      <c r="O71" s="6">
        <v>36</v>
      </c>
      <c r="P71" s="6">
        <v>39</v>
      </c>
      <c r="Q71" s="6">
        <v>42</v>
      </c>
      <c r="R71" s="6">
        <v>45</v>
      </c>
      <c r="S71" s="6">
        <v>48</v>
      </c>
      <c r="T71" s="6">
        <v>52</v>
      </c>
      <c r="U71" s="6">
        <v>55</v>
      </c>
    </row>
    <row r="72" spans="1:21" ht="13" x14ac:dyDescent="0.3">
      <c r="A72" s="11">
        <v>11</v>
      </c>
      <c r="B72" s="11"/>
      <c r="C72" s="20">
        <v>0</v>
      </c>
      <c r="D72" s="20">
        <v>3</v>
      </c>
      <c r="E72" s="20">
        <v>6</v>
      </c>
      <c r="F72" s="20">
        <v>9</v>
      </c>
      <c r="G72" s="20">
        <v>13</v>
      </c>
      <c r="H72" s="6">
        <v>16</v>
      </c>
      <c r="I72" s="6">
        <v>19</v>
      </c>
      <c r="J72" s="6">
        <v>23</v>
      </c>
      <c r="K72" s="6">
        <v>26</v>
      </c>
      <c r="L72" s="6">
        <v>30</v>
      </c>
      <c r="M72" s="6">
        <v>33</v>
      </c>
      <c r="N72" s="6">
        <v>37</v>
      </c>
      <c r="O72" s="6">
        <v>40</v>
      </c>
      <c r="P72" s="6">
        <v>44</v>
      </c>
      <c r="Q72" s="6">
        <v>47</v>
      </c>
      <c r="R72" s="6">
        <v>51</v>
      </c>
      <c r="S72" s="6">
        <v>55</v>
      </c>
      <c r="T72" s="6">
        <v>58</v>
      </c>
      <c r="U72" s="6">
        <v>62</v>
      </c>
    </row>
    <row r="73" spans="1:21" ht="13" x14ac:dyDescent="0.3">
      <c r="A73" s="11">
        <v>12</v>
      </c>
      <c r="B73" s="11"/>
      <c r="C73" s="20">
        <v>1</v>
      </c>
      <c r="D73" s="20">
        <v>4</v>
      </c>
      <c r="E73" s="20">
        <v>7</v>
      </c>
      <c r="F73" s="20">
        <v>11</v>
      </c>
      <c r="G73" s="20">
        <v>14</v>
      </c>
      <c r="H73" s="6">
        <v>18</v>
      </c>
      <c r="I73" s="6">
        <v>22</v>
      </c>
      <c r="J73" s="6">
        <v>26</v>
      </c>
      <c r="K73" s="6">
        <v>29</v>
      </c>
      <c r="L73" s="6">
        <v>33</v>
      </c>
      <c r="M73" s="6">
        <v>37</v>
      </c>
      <c r="N73" s="6">
        <v>41</v>
      </c>
      <c r="O73" s="6">
        <v>45</v>
      </c>
      <c r="P73" s="6">
        <v>49</v>
      </c>
      <c r="Q73" s="6">
        <v>53</v>
      </c>
      <c r="R73" s="6">
        <v>57</v>
      </c>
      <c r="S73" s="6">
        <v>61</v>
      </c>
      <c r="T73" s="6">
        <v>65</v>
      </c>
      <c r="U73" s="6">
        <v>69</v>
      </c>
    </row>
    <row r="74" spans="1:21" ht="13" x14ac:dyDescent="0.3">
      <c r="A74" s="11">
        <v>13</v>
      </c>
      <c r="B74" s="11"/>
      <c r="C74" s="20">
        <v>1</v>
      </c>
      <c r="D74" s="20">
        <v>4</v>
      </c>
      <c r="E74" s="20">
        <v>8</v>
      </c>
      <c r="F74" s="20">
        <v>12</v>
      </c>
      <c r="G74" s="20">
        <v>16</v>
      </c>
      <c r="H74" s="6">
        <v>20</v>
      </c>
      <c r="I74" s="6">
        <v>24</v>
      </c>
      <c r="J74" s="6">
        <v>28</v>
      </c>
      <c r="K74" s="6">
        <v>33</v>
      </c>
      <c r="L74" s="6">
        <v>37</v>
      </c>
      <c r="M74" s="6">
        <v>41</v>
      </c>
      <c r="N74" s="6">
        <v>45</v>
      </c>
      <c r="O74" s="6">
        <v>50</v>
      </c>
      <c r="P74" s="6">
        <v>54</v>
      </c>
      <c r="Q74" s="6">
        <v>59</v>
      </c>
      <c r="R74" s="6">
        <v>63</v>
      </c>
      <c r="S74" s="6">
        <v>67</v>
      </c>
      <c r="T74" s="6">
        <v>72</v>
      </c>
      <c r="U74" s="6">
        <v>76</v>
      </c>
    </row>
    <row r="75" spans="1:21" ht="13" x14ac:dyDescent="0.3">
      <c r="A75" s="11">
        <v>14</v>
      </c>
      <c r="B75" s="11"/>
      <c r="C75" s="20">
        <v>1</v>
      </c>
      <c r="D75" s="20">
        <v>5</v>
      </c>
      <c r="E75" s="20">
        <v>9</v>
      </c>
      <c r="F75" s="20">
        <v>13</v>
      </c>
      <c r="G75" s="20">
        <v>17</v>
      </c>
      <c r="H75" s="6">
        <v>22</v>
      </c>
      <c r="I75" s="6">
        <v>26</v>
      </c>
      <c r="J75" s="6">
        <v>31</v>
      </c>
      <c r="K75" s="6">
        <v>36</v>
      </c>
      <c r="L75" s="6">
        <v>40</v>
      </c>
      <c r="M75" s="6">
        <v>45</v>
      </c>
      <c r="N75" s="6">
        <v>50</v>
      </c>
      <c r="O75" s="6">
        <v>55</v>
      </c>
      <c r="P75" s="6">
        <v>59</v>
      </c>
      <c r="Q75" s="6">
        <v>64</v>
      </c>
      <c r="R75" s="6">
        <v>69</v>
      </c>
      <c r="S75" s="6">
        <v>74</v>
      </c>
      <c r="T75" s="6">
        <v>78</v>
      </c>
      <c r="U75" s="6">
        <v>83</v>
      </c>
    </row>
    <row r="76" spans="1:21" ht="13" x14ac:dyDescent="0.3">
      <c r="A76" s="11">
        <v>15</v>
      </c>
      <c r="B76" s="11"/>
      <c r="C76" s="20">
        <v>1</v>
      </c>
      <c r="D76" s="20">
        <v>5</v>
      </c>
      <c r="E76" s="20">
        <v>10</v>
      </c>
      <c r="F76" s="20">
        <v>14</v>
      </c>
      <c r="G76" s="20">
        <v>19</v>
      </c>
      <c r="H76" s="6">
        <v>24</v>
      </c>
      <c r="I76" s="6">
        <v>29</v>
      </c>
      <c r="J76" s="6">
        <v>34</v>
      </c>
      <c r="K76" s="6">
        <v>39</v>
      </c>
      <c r="L76" s="6">
        <v>44</v>
      </c>
      <c r="M76" s="6">
        <v>49</v>
      </c>
      <c r="N76" s="6">
        <v>54</v>
      </c>
      <c r="O76" s="6">
        <v>59</v>
      </c>
      <c r="P76" s="6">
        <v>64</v>
      </c>
      <c r="Q76" s="6">
        <v>70</v>
      </c>
      <c r="R76" s="6">
        <v>75</v>
      </c>
      <c r="S76" s="6">
        <v>80</v>
      </c>
      <c r="T76" s="6">
        <v>85</v>
      </c>
      <c r="U76" s="6">
        <v>90</v>
      </c>
    </row>
    <row r="77" spans="1:21" ht="13" x14ac:dyDescent="0.3">
      <c r="A77" s="11">
        <v>16</v>
      </c>
      <c r="B77" s="11"/>
      <c r="C77" s="20">
        <v>1</v>
      </c>
      <c r="D77" s="20">
        <v>6</v>
      </c>
      <c r="E77" s="20">
        <v>11</v>
      </c>
      <c r="F77" s="20">
        <v>15</v>
      </c>
      <c r="G77" s="20">
        <v>21</v>
      </c>
      <c r="H77" s="6">
        <v>26</v>
      </c>
      <c r="I77" s="6">
        <v>31</v>
      </c>
      <c r="J77" s="6">
        <v>37</v>
      </c>
      <c r="K77" s="6">
        <v>42</v>
      </c>
      <c r="L77" s="6">
        <v>47</v>
      </c>
      <c r="M77" s="6">
        <v>53</v>
      </c>
      <c r="N77" s="6">
        <v>59</v>
      </c>
      <c r="O77" s="6">
        <v>64</v>
      </c>
      <c r="P77" s="6">
        <v>70</v>
      </c>
      <c r="Q77" s="6">
        <v>75</v>
      </c>
      <c r="R77" s="6">
        <v>81</v>
      </c>
      <c r="S77" s="6">
        <v>86</v>
      </c>
      <c r="T77" s="6">
        <v>92</v>
      </c>
      <c r="U77" s="6">
        <v>98</v>
      </c>
    </row>
    <row r="78" spans="1:21" ht="13" x14ac:dyDescent="0.3">
      <c r="A78" s="11">
        <v>17</v>
      </c>
      <c r="B78" s="11"/>
      <c r="C78" s="20">
        <v>2</v>
      </c>
      <c r="D78" s="20">
        <v>6</v>
      </c>
      <c r="E78" s="20">
        <v>11</v>
      </c>
      <c r="F78" s="20">
        <v>17</v>
      </c>
      <c r="G78" s="20">
        <v>22</v>
      </c>
      <c r="H78" s="6">
        <v>28</v>
      </c>
      <c r="I78" s="6">
        <v>34</v>
      </c>
      <c r="J78" s="6">
        <v>39</v>
      </c>
      <c r="K78" s="6">
        <v>45</v>
      </c>
      <c r="L78" s="6">
        <v>51</v>
      </c>
      <c r="M78" s="6">
        <v>57</v>
      </c>
      <c r="N78" s="6">
        <v>63</v>
      </c>
      <c r="O78" s="6">
        <v>67</v>
      </c>
      <c r="P78" s="6">
        <v>75</v>
      </c>
      <c r="Q78" s="6">
        <v>81</v>
      </c>
      <c r="R78" s="6">
        <v>87</v>
      </c>
      <c r="S78" s="6">
        <v>93</v>
      </c>
      <c r="T78" s="6">
        <v>99</v>
      </c>
      <c r="U78" s="6">
        <v>105</v>
      </c>
    </row>
    <row r="79" spans="1:21" ht="13" x14ac:dyDescent="0.3">
      <c r="A79" s="11">
        <v>18</v>
      </c>
      <c r="B79" s="11"/>
      <c r="C79" s="20">
        <v>2</v>
      </c>
      <c r="D79" s="20">
        <v>7</v>
      </c>
      <c r="E79" s="20">
        <v>12</v>
      </c>
      <c r="F79" s="20">
        <v>18</v>
      </c>
      <c r="G79" s="20">
        <v>24</v>
      </c>
      <c r="H79" s="6">
        <v>30</v>
      </c>
      <c r="I79" s="6">
        <v>36</v>
      </c>
      <c r="J79" s="6">
        <v>42</v>
      </c>
      <c r="K79" s="6">
        <v>48</v>
      </c>
      <c r="L79" s="6">
        <v>55</v>
      </c>
      <c r="M79" s="6">
        <v>61</v>
      </c>
      <c r="N79" s="6">
        <v>67</v>
      </c>
      <c r="O79" s="6">
        <v>74</v>
      </c>
      <c r="P79" s="6">
        <v>80</v>
      </c>
      <c r="Q79" s="6">
        <v>86</v>
      </c>
      <c r="R79" s="6">
        <v>93</v>
      </c>
      <c r="S79" s="6">
        <v>99</v>
      </c>
      <c r="T79" s="6">
        <v>106</v>
      </c>
      <c r="U79" s="6">
        <v>112</v>
      </c>
    </row>
    <row r="80" spans="1:21" ht="13" x14ac:dyDescent="0.3">
      <c r="A80" s="11">
        <v>19</v>
      </c>
      <c r="B80" s="11"/>
      <c r="C80" s="20">
        <v>2</v>
      </c>
      <c r="D80" s="20">
        <v>7</v>
      </c>
      <c r="E80" s="20">
        <v>13</v>
      </c>
      <c r="F80" s="20">
        <v>19</v>
      </c>
      <c r="G80" s="20">
        <v>25</v>
      </c>
      <c r="H80" s="6">
        <v>32</v>
      </c>
      <c r="I80" s="6">
        <v>38</v>
      </c>
      <c r="J80" s="6">
        <v>45</v>
      </c>
      <c r="K80" s="6">
        <v>52</v>
      </c>
      <c r="L80" s="6">
        <v>58</v>
      </c>
      <c r="M80" s="6">
        <v>65</v>
      </c>
      <c r="N80" s="6">
        <v>72</v>
      </c>
      <c r="O80" s="6">
        <v>78</v>
      </c>
      <c r="P80" s="6">
        <v>85</v>
      </c>
      <c r="Q80" s="6">
        <v>92</v>
      </c>
      <c r="R80" s="6">
        <v>99</v>
      </c>
      <c r="S80" s="6">
        <v>106</v>
      </c>
      <c r="T80" s="6">
        <v>113</v>
      </c>
      <c r="U80" s="6">
        <v>119</v>
      </c>
    </row>
    <row r="81" spans="1:21" ht="13" x14ac:dyDescent="0.3">
      <c r="A81" s="11">
        <v>20</v>
      </c>
      <c r="B81" s="11"/>
      <c r="C81" s="20">
        <v>2</v>
      </c>
      <c r="D81" s="20">
        <v>8</v>
      </c>
      <c r="E81" s="20">
        <v>13</v>
      </c>
      <c r="F81" s="20">
        <v>20</v>
      </c>
      <c r="G81" s="20">
        <v>27</v>
      </c>
      <c r="H81" s="6">
        <v>34</v>
      </c>
      <c r="I81" s="6">
        <v>41</v>
      </c>
      <c r="J81" s="6">
        <v>48</v>
      </c>
      <c r="K81" s="6">
        <v>55</v>
      </c>
      <c r="L81" s="6">
        <v>62</v>
      </c>
      <c r="M81" s="6">
        <v>69</v>
      </c>
      <c r="N81" s="6">
        <v>76</v>
      </c>
      <c r="O81" s="6">
        <v>83</v>
      </c>
      <c r="P81" s="6">
        <v>90</v>
      </c>
      <c r="Q81" s="6">
        <v>98</v>
      </c>
      <c r="R81" s="6">
        <v>105</v>
      </c>
      <c r="S81" s="6">
        <v>112</v>
      </c>
      <c r="T81" s="6">
        <v>119</v>
      </c>
      <c r="U81" s="6">
        <v>127</v>
      </c>
    </row>
    <row r="82" spans="1:21" x14ac:dyDescent="0.25">
      <c r="A82" s="16" t="s">
        <v>58</v>
      </c>
      <c r="B82" s="16"/>
      <c r="C82" t="e">
        <f>INDEX(H63:U81,$B$3-1,$B$4-6)</f>
        <v>#VALUE!</v>
      </c>
      <c r="D82" s="16"/>
      <c r="E82" s="16"/>
      <c r="F82" s="16"/>
      <c r="G82" s="16"/>
    </row>
    <row r="83" spans="1:21" ht="13" thickBot="1" x14ac:dyDescent="0.3"/>
    <row r="84" spans="1:21" ht="13" thickBot="1" x14ac:dyDescent="0.3">
      <c r="A84" t="s">
        <v>64</v>
      </c>
      <c r="N84" s="12" t="s">
        <v>51</v>
      </c>
      <c r="O84" s="13"/>
      <c r="P84" s="14"/>
    </row>
    <row r="85" spans="1:21" ht="13.5" thickBot="1" x14ac:dyDescent="0.35">
      <c r="A85" s="15" t="s">
        <v>50</v>
      </c>
      <c r="B85" s="18">
        <v>1</v>
      </c>
      <c r="C85" s="18">
        <v>2</v>
      </c>
      <c r="D85" s="18">
        <v>3</v>
      </c>
      <c r="E85" s="18">
        <v>4</v>
      </c>
      <c r="F85" s="18">
        <v>5</v>
      </c>
      <c r="G85" s="18">
        <v>6</v>
      </c>
      <c r="H85" s="11">
        <v>7</v>
      </c>
      <c r="I85" s="11">
        <v>8</v>
      </c>
      <c r="J85" s="11">
        <v>9</v>
      </c>
      <c r="K85" s="11">
        <v>10</v>
      </c>
      <c r="L85" s="11">
        <v>11</v>
      </c>
      <c r="M85" s="11">
        <v>12</v>
      </c>
      <c r="N85" s="11">
        <v>13</v>
      </c>
      <c r="O85" s="11">
        <v>14</v>
      </c>
      <c r="P85" s="11">
        <v>15</v>
      </c>
      <c r="Q85" s="11">
        <v>16</v>
      </c>
      <c r="R85" s="11">
        <v>17</v>
      </c>
      <c r="S85" s="11">
        <v>18</v>
      </c>
      <c r="T85" s="11">
        <v>19</v>
      </c>
      <c r="U85" s="11">
        <v>20</v>
      </c>
    </row>
    <row r="86" spans="1:21" ht="13" x14ac:dyDescent="0.3">
      <c r="A86" s="5">
        <v>1</v>
      </c>
      <c r="B86" s="18"/>
      <c r="C86" s="18"/>
      <c r="D86" s="18"/>
      <c r="E86" s="18"/>
      <c r="F86" s="18"/>
      <c r="G86" s="18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20">
        <v>0</v>
      </c>
      <c r="U86" s="20">
        <v>0</v>
      </c>
    </row>
    <row r="87" spans="1:21" ht="13" x14ac:dyDescent="0.3">
      <c r="A87" s="11">
        <v>2</v>
      </c>
      <c r="B87" s="20"/>
      <c r="C87" s="20"/>
      <c r="D87" s="20"/>
      <c r="E87" s="20"/>
      <c r="F87" s="20">
        <v>0</v>
      </c>
      <c r="G87" s="20">
        <v>0</v>
      </c>
      <c r="H87" s="6">
        <v>0</v>
      </c>
      <c r="I87" s="6">
        <v>1</v>
      </c>
      <c r="J87" s="6">
        <v>1</v>
      </c>
      <c r="K87" s="6">
        <v>1</v>
      </c>
      <c r="L87" s="6">
        <v>1</v>
      </c>
      <c r="M87" s="6">
        <v>2</v>
      </c>
      <c r="N87" s="6">
        <v>2</v>
      </c>
      <c r="O87" s="6">
        <v>2</v>
      </c>
      <c r="P87" s="6">
        <v>3</v>
      </c>
      <c r="Q87" s="6">
        <v>3</v>
      </c>
      <c r="R87" s="6">
        <v>3</v>
      </c>
      <c r="S87" s="6">
        <v>4</v>
      </c>
      <c r="T87" s="6">
        <v>4</v>
      </c>
      <c r="U87" s="6">
        <v>4</v>
      </c>
    </row>
    <row r="88" spans="1:21" ht="13" x14ac:dyDescent="0.3">
      <c r="A88" s="11">
        <v>3</v>
      </c>
      <c r="B88" s="20"/>
      <c r="C88" s="20"/>
      <c r="D88" s="20">
        <v>0</v>
      </c>
      <c r="E88" s="20">
        <v>0</v>
      </c>
      <c r="F88" s="20">
        <v>1</v>
      </c>
      <c r="G88" s="20">
        <v>2</v>
      </c>
      <c r="H88" s="6">
        <v>2</v>
      </c>
      <c r="I88" s="6">
        <v>3</v>
      </c>
      <c r="J88" s="6">
        <v>3</v>
      </c>
      <c r="K88" s="6">
        <v>4</v>
      </c>
      <c r="L88" s="6">
        <v>5</v>
      </c>
      <c r="M88" s="6">
        <v>5</v>
      </c>
      <c r="N88" s="6">
        <v>6</v>
      </c>
      <c r="O88" s="6">
        <v>7</v>
      </c>
      <c r="P88" s="6">
        <v>7</v>
      </c>
      <c r="Q88" s="6">
        <v>8</v>
      </c>
      <c r="R88" s="6">
        <v>9</v>
      </c>
      <c r="S88" s="6">
        <v>9</v>
      </c>
      <c r="T88" s="6">
        <v>10</v>
      </c>
      <c r="U88" s="6">
        <v>11</v>
      </c>
    </row>
    <row r="89" spans="1:21" ht="13" x14ac:dyDescent="0.3">
      <c r="A89" s="11">
        <v>4</v>
      </c>
      <c r="B89" s="20"/>
      <c r="C89" s="20"/>
      <c r="D89" s="20">
        <v>0</v>
      </c>
      <c r="E89" s="20">
        <v>1</v>
      </c>
      <c r="F89" s="20">
        <v>2</v>
      </c>
      <c r="G89" s="20">
        <v>3</v>
      </c>
      <c r="H89" s="6">
        <v>4</v>
      </c>
      <c r="I89" s="6">
        <v>5</v>
      </c>
      <c r="J89" s="6">
        <v>6</v>
      </c>
      <c r="K89" s="6">
        <v>7</v>
      </c>
      <c r="L89" s="6">
        <v>8</v>
      </c>
      <c r="M89" s="6">
        <v>9</v>
      </c>
      <c r="N89" s="6">
        <v>10</v>
      </c>
      <c r="O89" s="6">
        <v>11</v>
      </c>
      <c r="P89" s="6">
        <v>12</v>
      </c>
      <c r="Q89" s="6">
        <v>14</v>
      </c>
      <c r="R89" s="6">
        <v>15</v>
      </c>
      <c r="S89" s="6">
        <v>16</v>
      </c>
      <c r="T89" s="6">
        <v>17</v>
      </c>
      <c r="U89" s="6">
        <v>18</v>
      </c>
    </row>
    <row r="90" spans="1:21" ht="13" x14ac:dyDescent="0.3">
      <c r="A90" s="11">
        <v>5</v>
      </c>
      <c r="B90" s="20"/>
      <c r="C90" s="20">
        <v>0</v>
      </c>
      <c r="D90" s="20">
        <v>1</v>
      </c>
      <c r="E90" s="20">
        <v>2</v>
      </c>
      <c r="F90" s="20">
        <v>4</v>
      </c>
      <c r="G90" s="20">
        <v>5</v>
      </c>
      <c r="H90" s="6">
        <v>6</v>
      </c>
      <c r="I90" s="6">
        <v>8</v>
      </c>
      <c r="J90" s="6">
        <v>9</v>
      </c>
      <c r="K90" s="6">
        <v>11</v>
      </c>
      <c r="L90" s="6">
        <v>12</v>
      </c>
      <c r="M90" s="6">
        <v>13</v>
      </c>
      <c r="N90" s="6">
        <v>15</v>
      </c>
      <c r="O90" s="6">
        <v>16</v>
      </c>
      <c r="P90" s="6">
        <v>18</v>
      </c>
      <c r="Q90" s="6">
        <v>19</v>
      </c>
      <c r="R90" s="6">
        <v>20</v>
      </c>
      <c r="S90" s="6">
        <v>22</v>
      </c>
      <c r="T90" s="6">
        <v>23</v>
      </c>
      <c r="U90" s="6">
        <v>25</v>
      </c>
    </row>
    <row r="91" spans="1:21" ht="13" x14ac:dyDescent="0.3">
      <c r="A91" s="11">
        <v>6</v>
      </c>
      <c r="B91" s="20"/>
      <c r="C91" s="20">
        <v>0</v>
      </c>
      <c r="D91" s="20">
        <v>2</v>
      </c>
      <c r="E91" s="20">
        <v>3</v>
      </c>
      <c r="F91" s="20">
        <v>5</v>
      </c>
      <c r="G91" s="20">
        <v>7</v>
      </c>
      <c r="H91" s="6">
        <v>8</v>
      </c>
      <c r="I91" s="6">
        <v>10</v>
      </c>
      <c r="J91" s="6">
        <v>12</v>
      </c>
      <c r="K91" s="6">
        <v>14</v>
      </c>
      <c r="L91" s="6">
        <v>16</v>
      </c>
      <c r="M91" s="6">
        <v>17</v>
      </c>
      <c r="N91" s="6">
        <v>19</v>
      </c>
      <c r="O91" s="6">
        <v>21</v>
      </c>
      <c r="P91" s="6">
        <v>23</v>
      </c>
      <c r="Q91" s="6">
        <v>25</v>
      </c>
      <c r="R91" s="6">
        <v>26</v>
      </c>
      <c r="S91" s="6">
        <v>28</v>
      </c>
      <c r="T91" s="6">
        <v>30</v>
      </c>
      <c r="U91" s="6">
        <v>32</v>
      </c>
    </row>
    <row r="92" spans="1:21" ht="13" x14ac:dyDescent="0.3">
      <c r="A92" s="11">
        <v>7</v>
      </c>
      <c r="B92" s="20"/>
      <c r="C92" s="20">
        <v>0</v>
      </c>
      <c r="D92" s="20">
        <v>2</v>
      </c>
      <c r="E92" s="20">
        <v>4</v>
      </c>
      <c r="F92" s="20">
        <v>6</v>
      </c>
      <c r="G92" s="20">
        <v>8</v>
      </c>
      <c r="H92" s="6">
        <v>11</v>
      </c>
      <c r="I92" s="6">
        <v>13</v>
      </c>
      <c r="J92" s="6">
        <v>15</v>
      </c>
      <c r="K92" s="6">
        <v>17</v>
      </c>
      <c r="L92" s="6">
        <v>19</v>
      </c>
      <c r="M92" s="6">
        <v>21</v>
      </c>
      <c r="N92" s="6">
        <v>24</v>
      </c>
      <c r="O92" s="6">
        <v>26</v>
      </c>
      <c r="P92" s="6">
        <v>28</v>
      </c>
      <c r="Q92" s="6">
        <v>30</v>
      </c>
      <c r="R92" s="6">
        <v>33</v>
      </c>
      <c r="S92" s="6">
        <v>35</v>
      </c>
      <c r="T92" s="6">
        <v>37</v>
      </c>
      <c r="U92" s="6">
        <v>39</v>
      </c>
    </row>
    <row r="93" spans="1:21" ht="13" x14ac:dyDescent="0.3">
      <c r="A93" s="11">
        <v>8</v>
      </c>
      <c r="B93" s="20"/>
      <c r="C93" s="20">
        <v>1</v>
      </c>
      <c r="D93" s="20">
        <v>3</v>
      </c>
      <c r="E93" s="20">
        <v>5</v>
      </c>
      <c r="F93" s="20">
        <v>8</v>
      </c>
      <c r="G93" s="20">
        <v>10</v>
      </c>
      <c r="H93" s="6">
        <v>13</v>
      </c>
      <c r="I93" s="6">
        <v>15</v>
      </c>
      <c r="J93" s="6">
        <v>18</v>
      </c>
      <c r="K93" s="6">
        <v>20</v>
      </c>
      <c r="L93" s="6">
        <v>23</v>
      </c>
      <c r="M93" s="6">
        <v>26</v>
      </c>
      <c r="N93" s="6">
        <v>28</v>
      </c>
      <c r="O93" s="6">
        <v>31</v>
      </c>
      <c r="P93" s="6">
        <v>33</v>
      </c>
      <c r="Q93" s="6">
        <v>36</v>
      </c>
      <c r="R93" s="6">
        <v>39</v>
      </c>
      <c r="S93" s="6">
        <v>41</v>
      </c>
      <c r="T93" s="6">
        <v>44</v>
      </c>
      <c r="U93" s="6">
        <v>47</v>
      </c>
    </row>
    <row r="94" spans="1:21" ht="13" x14ac:dyDescent="0.3">
      <c r="A94" s="11">
        <v>9</v>
      </c>
      <c r="B94" s="20"/>
      <c r="C94" s="20">
        <v>1</v>
      </c>
      <c r="D94" s="20">
        <v>3</v>
      </c>
      <c r="E94" s="20">
        <v>6</v>
      </c>
      <c r="F94" s="20">
        <v>9</v>
      </c>
      <c r="G94" s="20">
        <v>12</v>
      </c>
      <c r="H94" s="6">
        <v>15</v>
      </c>
      <c r="I94" s="6">
        <v>18</v>
      </c>
      <c r="J94" s="6">
        <v>21</v>
      </c>
      <c r="K94" s="6">
        <v>24</v>
      </c>
      <c r="L94" s="6">
        <v>27</v>
      </c>
      <c r="M94" s="6">
        <v>30</v>
      </c>
      <c r="N94" s="6">
        <v>33</v>
      </c>
      <c r="O94" s="6">
        <v>36</v>
      </c>
      <c r="P94" s="6">
        <v>39</v>
      </c>
      <c r="Q94" s="6">
        <v>42</v>
      </c>
      <c r="R94" s="6">
        <v>45</v>
      </c>
      <c r="S94" s="6">
        <v>48</v>
      </c>
      <c r="T94" s="6">
        <v>51</v>
      </c>
      <c r="U94" s="6">
        <v>54</v>
      </c>
    </row>
    <row r="95" spans="1:21" ht="13" x14ac:dyDescent="0.3">
      <c r="A95" s="11">
        <v>10</v>
      </c>
      <c r="B95" s="20"/>
      <c r="C95" s="20">
        <v>1</v>
      </c>
      <c r="D95" s="20">
        <v>4</v>
      </c>
      <c r="E95" s="20">
        <v>7</v>
      </c>
      <c r="F95" s="20">
        <v>11</v>
      </c>
      <c r="G95" s="20">
        <v>14</v>
      </c>
      <c r="H95" s="6">
        <v>17</v>
      </c>
      <c r="I95" s="6">
        <v>20</v>
      </c>
      <c r="J95" s="6">
        <v>24</v>
      </c>
      <c r="K95" s="6">
        <v>27</v>
      </c>
      <c r="L95" s="6">
        <v>31</v>
      </c>
      <c r="M95" s="6">
        <v>34</v>
      </c>
      <c r="N95" s="6">
        <v>37</v>
      </c>
      <c r="O95" s="6">
        <v>41</v>
      </c>
      <c r="P95" s="6">
        <v>44</v>
      </c>
      <c r="Q95" s="6">
        <v>48</v>
      </c>
      <c r="R95" s="6">
        <v>51</v>
      </c>
      <c r="S95" s="6">
        <v>55</v>
      </c>
      <c r="T95" s="6">
        <v>58</v>
      </c>
      <c r="U95" s="6">
        <v>62</v>
      </c>
    </row>
    <row r="96" spans="1:21" ht="13" x14ac:dyDescent="0.3">
      <c r="A96" s="11">
        <v>11</v>
      </c>
      <c r="B96" s="20"/>
      <c r="C96" s="20">
        <v>1</v>
      </c>
      <c r="D96" s="20">
        <v>5</v>
      </c>
      <c r="E96" s="20">
        <v>8</v>
      </c>
      <c r="F96" s="20">
        <v>12</v>
      </c>
      <c r="G96" s="20">
        <v>16</v>
      </c>
      <c r="H96" s="6">
        <v>19</v>
      </c>
      <c r="I96" s="6">
        <v>23</v>
      </c>
      <c r="J96" s="6">
        <v>27</v>
      </c>
      <c r="K96" s="6">
        <v>31</v>
      </c>
      <c r="L96" s="6">
        <v>34</v>
      </c>
      <c r="M96" s="6">
        <v>38</v>
      </c>
      <c r="N96" s="6">
        <v>42</v>
      </c>
      <c r="O96" s="6">
        <v>46</v>
      </c>
      <c r="P96" s="6">
        <v>50</v>
      </c>
      <c r="Q96" s="6">
        <v>54</v>
      </c>
      <c r="R96" s="6">
        <v>57</v>
      </c>
      <c r="S96" s="6">
        <v>61</v>
      </c>
      <c r="T96" s="6">
        <v>65</v>
      </c>
      <c r="U96" s="6">
        <v>69</v>
      </c>
    </row>
    <row r="97" spans="1:21" ht="13" x14ac:dyDescent="0.3">
      <c r="A97" s="11">
        <v>12</v>
      </c>
      <c r="B97" s="20"/>
      <c r="C97" s="20">
        <v>2</v>
      </c>
      <c r="D97" s="20">
        <v>5</v>
      </c>
      <c r="E97" s="20">
        <v>9</v>
      </c>
      <c r="F97" s="20">
        <v>13</v>
      </c>
      <c r="G97" s="20">
        <v>17</v>
      </c>
      <c r="H97" s="6">
        <v>21</v>
      </c>
      <c r="I97" s="6">
        <v>26</v>
      </c>
      <c r="J97" s="6">
        <v>30</v>
      </c>
      <c r="K97" s="6">
        <v>34</v>
      </c>
      <c r="L97" s="6">
        <v>38</v>
      </c>
      <c r="M97" s="6">
        <v>42</v>
      </c>
      <c r="N97" s="6">
        <v>47</v>
      </c>
      <c r="O97" s="6">
        <v>51</v>
      </c>
      <c r="P97" s="6">
        <v>55</v>
      </c>
      <c r="Q97" s="6">
        <v>60</v>
      </c>
      <c r="R97" s="6">
        <v>64</v>
      </c>
      <c r="S97" s="6">
        <v>68</v>
      </c>
      <c r="T97" s="6">
        <v>72</v>
      </c>
      <c r="U97" s="6">
        <v>77</v>
      </c>
    </row>
    <row r="98" spans="1:21" ht="13" x14ac:dyDescent="0.3">
      <c r="A98" s="11">
        <v>13</v>
      </c>
      <c r="B98" s="20"/>
      <c r="C98" s="20">
        <v>2</v>
      </c>
      <c r="D98" s="20">
        <v>6</v>
      </c>
      <c r="E98" s="20">
        <v>10</v>
      </c>
      <c r="F98" s="20">
        <v>15</v>
      </c>
      <c r="G98" s="20">
        <v>19</v>
      </c>
      <c r="H98" s="6">
        <v>24</v>
      </c>
      <c r="I98" s="6">
        <v>28</v>
      </c>
      <c r="J98" s="6">
        <v>33</v>
      </c>
      <c r="K98" s="6">
        <v>37</v>
      </c>
      <c r="L98" s="6">
        <v>42</v>
      </c>
      <c r="M98" s="6">
        <v>47</v>
      </c>
      <c r="N98" s="6">
        <v>51</v>
      </c>
      <c r="O98" s="6">
        <v>56</v>
      </c>
      <c r="P98" s="6">
        <v>61</v>
      </c>
      <c r="Q98" s="6">
        <v>65</v>
      </c>
      <c r="R98" s="6">
        <v>70</v>
      </c>
      <c r="S98" s="6">
        <v>75</v>
      </c>
      <c r="T98" s="6">
        <v>80</v>
      </c>
      <c r="U98" s="6">
        <v>84</v>
      </c>
    </row>
    <row r="99" spans="1:21" ht="13" x14ac:dyDescent="0.3">
      <c r="A99" s="11">
        <v>14</v>
      </c>
      <c r="B99" s="20"/>
      <c r="C99" s="20">
        <v>2</v>
      </c>
      <c r="D99" s="20">
        <v>7</v>
      </c>
      <c r="E99" s="20">
        <v>11</v>
      </c>
      <c r="F99" s="20">
        <v>16</v>
      </c>
      <c r="G99" s="20">
        <v>21</v>
      </c>
      <c r="H99" s="6">
        <v>26</v>
      </c>
      <c r="I99" s="6">
        <v>31</v>
      </c>
      <c r="J99" s="6">
        <v>36</v>
      </c>
      <c r="K99" s="6">
        <v>41</v>
      </c>
      <c r="L99" s="6">
        <v>46</v>
      </c>
      <c r="M99" s="6">
        <v>51</v>
      </c>
      <c r="N99" s="6">
        <v>56</v>
      </c>
      <c r="O99" s="6">
        <v>61</v>
      </c>
      <c r="P99" s="6">
        <v>66</v>
      </c>
      <c r="Q99" s="6">
        <v>71</v>
      </c>
      <c r="R99" s="6">
        <v>77</v>
      </c>
      <c r="S99" s="6">
        <v>82</v>
      </c>
      <c r="T99" s="6">
        <v>87</v>
      </c>
      <c r="U99" s="6">
        <v>92</v>
      </c>
    </row>
    <row r="100" spans="1:21" ht="13" x14ac:dyDescent="0.3">
      <c r="A100" s="11">
        <v>15</v>
      </c>
      <c r="B100" s="20"/>
      <c r="C100" s="20">
        <v>3</v>
      </c>
      <c r="D100" s="20">
        <v>7</v>
      </c>
      <c r="E100" s="20">
        <v>12</v>
      </c>
      <c r="F100" s="20">
        <v>18</v>
      </c>
      <c r="G100" s="20">
        <v>23</v>
      </c>
      <c r="H100" s="6">
        <v>28</v>
      </c>
      <c r="I100" s="6">
        <v>33</v>
      </c>
      <c r="J100" s="6">
        <v>39</v>
      </c>
      <c r="K100" s="6">
        <v>44</v>
      </c>
      <c r="L100" s="6">
        <v>50</v>
      </c>
      <c r="M100" s="6">
        <v>55</v>
      </c>
      <c r="N100" s="6">
        <v>61</v>
      </c>
      <c r="O100" s="6">
        <v>66</v>
      </c>
      <c r="P100" s="6">
        <v>72</v>
      </c>
      <c r="Q100" s="6">
        <v>77</v>
      </c>
      <c r="R100" s="6">
        <v>83</v>
      </c>
      <c r="S100" s="6">
        <v>88</v>
      </c>
      <c r="T100" s="6">
        <v>94</v>
      </c>
      <c r="U100" s="6">
        <v>100</v>
      </c>
    </row>
    <row r="101" spans="1:21" ht="13" x14ac:dyDescent="0.3">
      <c r="A101" s="11">
        <v>16</v>
      </c>
      <c r="B101" s="20"/>
      <c r="C101" s="20">
        <v>3</v>
      </c>
      <c r="D101" s="20">
        <v>8</v>
      </c>
      <c r="E101" s="20">
        <v>14</v>
      </c>
      <c r="F101" s="20">
        <v>19</v>
      </c>
      <c r="G101" s="20">
        <v>25</v>
      </c>
      <c r="H101" s="6">
        <v>30</v>
      </c>
      <c r="I101" s="6">
        <v>36</v>
      </c>
      <c r="J101" s="6">
        <v>42</v>
      </c>
      <c r="K101" s="6">
        <v>48</v>
      </c>
      <c r="L101" s="6">
        <v>54</v>
      </c>
      <c r="M101" s="6">
        <v>60</v>
      </c>
      <c r="N101" s="6">
        <v>65</v>
      </c>
      <c r="O101" s="6">
        <v>71</v>
      </c>
      <c r="P101" s="6">
        <v>77</v>
      </c>
      <c r="Q101" s="6">
        <v>83</v>
      </c>
      <c r="R101" s="6">
        <v>89</v>
      </c>
      <c r="S101" s="6">
        <v>95</v>
      </c>
      <c r="T101" s="6">
        <v>101</v>
      </c>
      <c r="U101" s="6">
        <v>107</v>
      </c>
    </row>
    <row r="102" spans="1:21" ht="13" x14ac:dyDescent="0.3">
      <c r="A102" s="11">
        <v>17</v>
      </c>
      <c r="B102" s="20"/>
      <c r="C102" s="20">
        <v>3</v>
      </c>
      <c r="D102" s="20">
        <v>9</v>
      </c>
      <c r="E102" s="20">
        <v>15</v>
      </c>
      <c r="F102" s="20">
        <v>20</v>
      </c>
      <c r="G102" s="20">
        <v>26</v>
      </c>
      <c r="H102" s="6">
        <v>33</v>
      </c>
      <c r="I102" s="6">
        <v>39</v>
      </c>
      <c r="J102" s="6">
        <v>45</v>
      </c>
      <c r="K102" s="6">
        <v>51</v>
      </c>
      <c r="L102" s="6">
        <v>57</v>
      </c>
      <c r="M102" s="6">
        <v>64</v>
      </c>
      <c r="N102" s="6">
        <v>70</v>
      </c>
      <c r="O102" s="6">
        <v>77</v>
      </c>
      <c r="P102" s="6">
        <v>83</v>
      </c>
      <c r="Q102" s="6">
        <v>89</v>
      </c>
      <c r="R102" s="6">
        <v>96</v>
      </c>
      <c r="S102" s="6">
        <v>102</v>
      </c>
      <c r="T102" s="6">
        <v>109</v>
      </c>
      <c r="U102" s="6">
        <v>115</v>
      </c>
    </row>
    <row r="103" spans="1:21" ht="13" x14ac:dyDescent="0.3">
      <c r="A103" s="11">
        <v>18</v>
      </c>
      <c r="B103" s="20"/>
      <c r="C103" s="20">
        <v>4</v>
      </c>
      <c r="D103" s="20">
        <v>9</v>
      </c>
      <c r="E103" s="20">
        <v>16</v>
      </c>
      <c r="F103" s="20">
        <v>22</v>
      </c>
      <c r="G103" s="20">
        <v>28</v>
      </c>
      <c r="H103" s="6">
        <v>35</v>
      </c>
      <c r="I103" s="6">
        <v>41</v>
      </c>
      <c r="J103" s="6">
        <v>48</v>
      </c>
      <c r="K103" s="6">
        <v>55</v>
      </c>
      <c r="L103" s="6">
        <v>61</v>
      </c>
      <c r="M103" s="6">
        <v>68</v>
      </c>
      <c r="N103" s="6">
        <v>75</v>
      </c>
      <c r="O103" s="6">
        <v>82</v>
      </c>
      <c r="P103" s="6">
        <v>88</v>
      </c>
      <c r="Q103" s="6">
        <v>95</v>
      </c>
      <c r="R103" s="6">
        <v>102</v>
      </c>
      <c r="S103" s="6">
        <v>109</v>
      </c>
      <c r="T103" s="6">
        <v>116</v>
      </c>
      <c r="U103" s="6">
        <v>123</v>
      </c>
    </row>
    <row r="104" spans="1:21" ht="13" x14ac:dyDescent="0.3">
      <c r="A104" s="11">
        <v>19</v>
      </c>
      <c r="B104" s="20">
        <v>0</v>
      </c>
      <c r="C104" s="20">
        <v>4</v>
      </c>
      <c r="D104" s="20">
        <v>10</v>
      </c>
      <c r="E104" s="20">
        <v>17</v>
      </c>
      <c r="F104" s="20">
        <v>23</v>
      </c>
      <c r="G104" s="20">
        <v>30</v>
      </c>
      <c r="H104" s="6">
        <v>37</v>
      </c>
      <c r="I104" s="6">
        <v>44</v>
      </c>
      <c r="J104" s="6">
        <v>51</v>
      </c>
      <c r="K104" s="6">
        <v>58</v>
      </c>
      <c r="L104" s="6">
        <v>65</v>
      </c>
      <c r="M104" s="6">
        <v>72</v>
      </c>
      <c r="N104" s="6">
        <v>80</v>
      </c>
      <c r="O104" s="6">
        <v>87</v>
      </c>
      <c r="P104" s="6">
        <v>94</v>
      </c>
      <c r="Q104" s="6">
        <v>101</v>
      </c>
      <c r="R104" s="6">
        <v>109</v>
      </c>
      <c r="S104" s="6">
        <v>116</v>
      </c>
      <c r="T104" s="6">
        <v>123</v>
      </c>
      <c r="U104" s="6">
        <v>130</v>
      </c>
    </row>
    <row r="105" spans="1:21" ht="13" x14ac:dyDescent="0.3">
      <c r="A105" s="11">
        <v>20</v>
      </c>
      <c r="B105" s="20">
        <v>0</v>
      </c>
      <c r="C105" s="20">
        <v>4</v>
      </c>
      <c r="D105" s="20">
        <v>11</v>
      </c>
      <c r="E105" s="20">
        <v>18</v>
      </c>
      <c r="F105" s="20">
        <v>25</v>
      </c>
      <c r="G105" s="20">
        <v>32</v>
      </c>
      <c r="H105" s="6">
        <v>39</v>
      </c>
      <c r="I105" s="6">
        <v>47</v>
      </c>
      <c r="J105" s="6">
        <v>54</v>
      </c>
      <c r="K105" s="6">
        <v>62</v>
      </c>
      <c r="L105" s="6">
        <v>69</v>
      </c>
      <c r="M105" s="6">
        <v>77</v>
      </c>
      <c r="N105" s="6">
        <v>84</v>
      </c>
      <c r="O105" s="6">
        <v>92</v>
      </c>
      <c r="P105" s="6">
        <v>100</v>
      </c>
      <c r="Q105" s="6">
        <v>107</v>
      </c>
      <c r="R105" s="6">
        <v>115</v>
      </c>
      <c r="S105" s="6">
        <v>123</v>
      </c>
      <c r="T105" s="6">
        <v>130</v>
      </c>
      <c r="U105" s="6">
        <v>138</v>
      </c>
    </row>
    <row r="106" spans="1:21" x14ac:dyDescent="0.25">
      <c r="A106" s="16" t="s">
        <v>58</v>
      </c>
      <c r="B106" s="16"/>
      <c r="C106" t="e">
        <f>INDEX(H87:U105,$B$3-1,$B$4-6)</f>
        <v>#VALUE!</v>
      </c>
      <c r="D106" s="16"/>
      <c r="E106" s="16"/>
      <c r="F106" s="16"/>
      <c r="G106" s="16"/>
    </row>
  </sheetData>
  <sheetProtection sheet="1" objects="1" scenarios="1"/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landscape" horizontalDpi="360" verticalDpi="0" copies="0" r:id="rId1"/>
  <headerFooter alignWithMargins="0">
    <oddHeader>&amp;L&amp;F&amp;C&amp;N&amp;R&amp;A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Notice</vt:lpstr>
      <vt:lpstr>données</vt:lpstr>
      <vt:lpstr>test</vt:lpstr>
      <vt:lpstr>Solutions sous R</vt:lpstr>
      <vt:lpstr>table 1 de Mann-Whitney</vt:lpstr>
      <vt:lpstr>table 2 de Mann-Whitney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</dc:creator>
  <cp:lastModifiedBy>Sev</cp:lastModifiedBy>
  <cp:lastPrinted>2008-02-01T08:29:31Z</cp:lastPrinted>
  <dcterms:created xsi:type="dcterms:W3CDTF">1998-11-18T13:58:30Z</dcterms:created>
  <dcterms:modified xsi:type="dcterms:W3CDTF">2025-05-02T16:42:24Z</dcterms:modified>
</cp:coreProperties>
</file>