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5DE24D6B-C5D7-46B9-B9E4-9B97F5899136}" xr6:coauthVersionLast="47" xr6:coauthVersionMax="47" xr10:uidLastSave="{00000000-0000-0000-0000-000000000000}"/>
  <bookViews>
    <workbookView xWindow="735" yWindow="735" windowWidth="18465" windowHeight="14145" xr2:uid="{00000000-000D-0000-FFFF-FFFF00000000}"/>
  </bookViews>
  <sheets>
    <sheet name="Notice" sheetId="6" r:id="rId1"/>
    <sheet name="données" sheetId="1" r:id="rId2"/>
    <sheet name="test Spearman" sheetId="2" r:id="rId3"/>
    <sheet name="Méthodes dans R" sheetId="7" r:id="rId4"/>
    <sheet name="test Tau de Kendall" sheetId="5" state="hidden" r:id="rId5"/>
    <sheet name="table Spearman" sheetId="3" state="hidden" r:id="rId6"/>
    <sheet name="table Kendall" sheetId="4" state="hidden" r:id="rId7"/>
  </sheets>
  <calcPr calcId="181029"/>
</workbook>
</file>

<file path=xl/calcChain.xml><?xml version="1.0" encoding="utf-8"?>
<calcChain xmlns="http://schemas.openxmlformats.org/spreadsheetml/2006/main">
  <c r="Q15" i="1" l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4" i="1"/>
  <c r="R14" i="1"/>
  <c r="B115" i="1"/>
  <c r="X78" i="1" l="1"/>
  <c r="Y78" i="1" s="1"/>
  <c r="X19" i="1"/>
  <c r="Y19" i="1" s="1"/>
  <c r="T19" i="1"/>
  <c r="U19" i="1" s="1"/>
  <c r="T50" i="1"/>
  <c r="T108" i="1"/>
  <c r="U108" i="1" s="1"/>
  <c r="T82" i="1"/>
  <c r="U82" i="1" s="1"/>
  <c r="T63" i="1"/>
  <c r="U63" i="1" s="1"/>
  <c r="T25" i="1"/>
  <c r="U25" i="1" s="1"/>
  <c r="X110" i="1"/>
  <c r="Y110" i="1" s="1"/>
  <c r="X102" i="1"/>
  <c r="Y102" i="1" s="1"/>
  <c r="X94" i="1"/>
  <c r="Y94" i="1" s="1"/>
  <c r="X70" i="1"/>
  <c r="Y70" i="1" s="1"/>
  <c r="X46" i="1"/>
  <c r="X38" i="1"/>
  <c r="X30" i="1"/>
  <c r="X22" i="1"/>
  <c r="Y22" i="1" s="1"/>
  <c r="B11" i="1"/>
  <c r="B2" i="2"/>
  <c r="T107" i="1"/>
  <c r="U107" i="1" s="1"/>
  <c r="T101" i="1"/>
  <c r="U101" i="1" s="1"/>
  <c r="T94" i="1"/>
  <c r="U94" i="1" s="1"/>
  <c r="T88" i="1"/>
  <c r="U88" i="1" s="1"/>
  <c r="T75" i="1"/>
  <c r="U75" i="1" s="1"/>
  <c r="T69" i="1"/>
  <c r="U69" i="1" s="1"/>
  <c r="T62" i="1"/>
  <c r="U62" i="1" s="1"/>
  <c r="T56" i="1"/>
  <c r="U56" i="1" s="1"/>
  <c r="T43" i="1"/>
  <c r="U43" i="1" s="1"/>
  <c r="T37" i="1"/>
  <c r="U37" i="1" s="1"/>
  <c r="T30" i="1"/>
  <c r="U30" i="1" s="1"/>
  <c r="T24" i="1"/>
  <c r="U24" i="1" s="1"/>
  <c r="X109" i="1"/>
  <c r="Y109" i="1" s="1"/>
  <c r="X101" i="1"/>
  <c r="Y101" i="1" s="1"/>
  <c r="X93" i="1"/>
  <c r="Y93" i="1" s="1"/>
  <c r="X85" i="1"/>
  <c r="Y85" i="1" s="1"/>
  <c r="X77" i="1"/>
  <c r="Y77" i="1" s="1"/>
  <c r="X69" i="1"/>
  <c r="Y69" i="1" s="1"/>
  <c r="X61" i="1"/>
  <c r="Y61" i="1" s="1"/>
  <c r="X53" i="1"/>
  <c r="Y53" i="1" s="1"/>
  <c r="X45" i="1"/>
  <c r="Y45" i="1" s="1"/>
  <c r="X37" i="1"/>
  <c r="Y37" i="1" s="1"/>
  <c r="X29" i="1"/>
  <c r="Y29" i="1" s="1"/>
  <c r="X21" i="1"/>
  <c r="Y21" i="1" s="1"/>
  <c r="T89" i="1"/>
  <c r="U89" i="1" s="1"/>
  <c r="T44" i="1"/>
  <c r="U44" i="1" s="1"/>
  <c r="X86" i="1"/>
  <c r="Y86" i="1" s="1"/>
  <c r="T113" i="1"/>
  <c r="U113" i="1" s="1"/>
  <c r="T106" i="1"/>
  <c r="U106" i="1" s="1"/>
  <c r="T100" i="1"/>
  <c r="U100" i="1" s="1"/>
  <c r="T87" i="1"/>
  <c r="U87" i="1" s="1"/>
  <c r="T81" i="1"/>
  <c r="U81" i="1" s="1"/>
  <c r="T74" i="1"/>
  <c r="U74" i="1" s="1"/>
  <c r="T68" i="1"/>
  <c r="U68" i="1" s="1"/>
  <c r="T55" i="1"/>
  <c r="U55" i="1" s="1"/>
  <c r="T49" i="1"/>
  <c r="U49" i="1" s="1"/>
  <c r="T42" i="1"/>
  <c r="U42" i="1" s="1"/>
  <c r="T36" i="1"/>
  <c r="U36" i="1" s="1"/>
  <c r="T23" i="1"/>
  <c r="U23" i="1" s="1"/>
  <c r="T17" i="1"/>
  <c r="U17" i="1" s="1"/>
  <c r="X108" i="1"/>
  <c r="Y108" i="1" s="1"/>
  <c r="X100" i="1"/>
  <c r="Y100" i="1" s="1"/>
  <c r="X92" i="1"/>
  <c r="Y92" i="1" s="1"/>
  <c r="X84" i="1"/>
  <c r="Y84" i="1" s="1"/>
  <c r="X76" i="1"/>
  <c r="Y76" i="1" s="1"/>
  <c r="X68" i="1"/>
  <c r="Y68" i="1" s="1"/>
  <c r="X60" i="1"/>
  <c r="Y60" i="1" s="1"/>
  <c r="X52" i="1"/>
  <c r="Y52" i="1" s="1"/>
  <c r="X44" i="1"/>
  <c r="X36" i="1"/>
  <c r="Y36" i="1" s="1"/>
  <c r="X28" i="1"/>
  <c r="Y28" i="1" s="1"/>
  <c r="X20" i="1"/>
  <c r="Y20" i="1" s="1"/>
  <c r="X54" i="1"/>
  <c r="Y54" i="1" s="1"/>
  <c r="T14" i="1"/>
  <c r="T112" i="1"/>
  <c r="U112" i="1" s="1"/>
  <c r="T99" i="1"/>
  <c r="U99" i="1" s="1"/>
  <c r="T93" i="1"/>
  <c r="U93" i="1" s="1"/>
  <c r="T86" i="1"/>
  <c r="U86" i="1" s="1"/>
  <c r="T80" i="1"/>
  <c r="U80" i="1" s="1"/>
  <c r="T67" i="1"/>
  <c r="U67" i="1" s="1"/>
  <c r="T61" i="1"/>
  <c r="U61" i="1" s="1"/>
  <c r="T54" i="1"/>
  <c r="U54" i="1" s="1"/>
  <c r="T48" i="1"/>
  <c r="U48" i="1" s="1"/>
  <c r="T35" i="1"/>
  <c r="U35" i="1" s="1"/>
  <c r="T29" i="1"/>
  <c r="U29" i="1" s="1"/>
  <c r="T22" i="1"/>
  <c r="T16" i="1"/>
  <c r="U16" i="1" s="1"/>
  <c r="X107" i="1"/>
  <c r="Y107" i="1" s="1"/>
  <c r="X99" i="1"/>
  <c r="Y99" i="1" s="1"/>
  <c r="X91" i="1"/>
  <c r="Y91" i="1" s="1"/>
  <c r="X83" i="1"/>
  <c r="Y83" i="1" s="1"/>
  <c r="X75" i="1"/>
  <c r="Y75" i="1" s="1"/>
  <c r="X67" i="1"/>
  <c r="Y67" i="1" s="1"/>
  <c r="X59" i="1"/>
  <c r="Y59" i="1" s="1"/>
  <c r="X51" i="1"/>
  <c r="Y51" i="1" s="1"/>
  <c r="X43" i="1"/>
  <c r="Y43" i="1" s="1"/>
  <c r="X35" i="1"/>
  <c r="Y35" i="1" s="1"/>
  <c r="X27" i="1"/>
  <c r="Y27" i="1" s="1"/>
  <c r="T95" i="1"/>
  <c r="U95" i="1" s="1"/>
  <c r="X62" i="1"/>
  <c r="Y62" i="1" s="1"/>
  <c r="X14" i="1"/>
  <c r="T111" i="1"/>
  <c r="U111" i="1" s="1"/>
  <c r="T105" i="1"/>
  <c r="U105" i="1" s="1"/>
  <c r="T98" i="1"/>
  <c r="U98" i="1" s="1"/>
  <c r="T92" i="1"/>
  <c r="U92" i="1" s="1"/>
  <c r="T79" i="1"/>
  <c r="U79" i="1" s="1"/>
  <c r="T73" i="1"/>
  <c r="U73" i="1" s="1"/>
  <c r="T66" i="1"/>
  <c r="U66" i="1" s="1"/>
  <c r="T60" i="1"/>
  <c r="U60" i="1" s="1"/>
  <c r="T47" i="1"/>
  <c r="U47" i="1" s="1"/>
  <c r="T41" i="1"/>
  <c r="U41" i="1" s="1"/>
  <c r="T34" i="1"/>
  <c r="T28" i="1"/>
  <c r="U28" i="1" s="1"/>
  <c r="T15" i="1"/>
  <c r="U15" i="1" s="1"/>
  <c r="X106" i="1"/>
  <c r="Y106" i="1" s="1"/>
  <c r="X98" i="1"/>
  <c r="Y98" i="1" s="1"/>
  <c r="X90" i="1"/>
  <c r="Y90" i="1" s="1"/>
  <c r="X82" i="1"/>
  <c r="Y82" i="1" s="1"/>
  <c r="X74" i="1"/>
  <c r="Y74" i="1" s="1"/>
  <c r="X66" i="1"/>
  <c r="Y66" i="1" s="1"/>
  <c r="X58" i="1"/>
  <c r="Y58" i="1" s="1"/>
  <c r="X50" i="1"/>
  <c r="Y50" i="1" s="1"/>
  <c r="X42" i="1"/>
  <c r="X34" i="1"/>
  <c r="Y34" i="1" s="1"/>
  <c r="X26" i="1"/>
  <c r="Y26" i="1" s="1"/>
  <c r="X18" i="1"/>
  <c r="Y18" i="1" s="1"/>
  <c r="T76" i="1"/>
  <c r="U76" i="1" s="1"/>
  <c r="T57" i="1"/>
  <c r="U57" i="1" s="1"/>
  <c r="T31" i="1"/>
  <c r="U31" i="1" s="1"/>
  <c r="T110" i="1"/>
  <c r="U110" i="1" s="1"/>
  <c r="T104" i="1"/>
  <c r="U104" i="1" s="1"/>
  <c r="T91" i="1"/>
  <c r="U91" i="1" s="1"/>
  <c r="T85" i="1"/>
  <c r="U85" i="1" s="1"/>
  <c r="T78" i="1"/>
  <c r="U78" i="1" s="1"/>
  <c r="T72" i="1"/>
  <c r="U72" i="1" s="1"/>
  <c r="T59" i="1"/>
  <c r="U59" i="1" s="1"/>
  <c r="T53" i="1"/>
  <c r="U53" i="1" s="1"/>
  <c r="T46" i="1"/>
  <c r="U46" i="1" s="1"/>
  <c r="T40" i="1"/>
  <c r="U40" i="1" s="1"/>
  <c r="T27" i="1"/>
  <c r="U27" i="1" s="1"/>
  <c r="T21" i="1"/>
  <c r="U21" i="1" s="1"/>
  <c r="X113" i="1"/>
  <c r="Y113" i="1" s="1"/>
  <c r="X105" i="1"/>
  <c r="Y105" i="1" s="1"/>
  <c r="X97" i="1"/>
  <c r="Y97" i="1" s="1"/>
  <c r="X89" i="1"/>
  <c r="Y89" i="1" s="1"/>
  <c r="X81" i="1"/>
  <c r="Y81" i="1" s="1"/>
  <c r="X73" i="1"/>
  <c r="Y73" i="1" s="1"/>
  <c r="X65" i="1"/>
  <c r="Y65" i="1" s="1"/>
  <c r="X57" i="1"/>
  <c r="Y57" i="1" s="1"/>
  <c r="X49" i="1"/>
  <c r="Y49" i="1" s="1"/>
  <c r="X41" i="1"/>
  <c r="Y41" i="1" s="1"/>
  <c r="X33" i="1"/>
  <c r="Y33" i="1" s="1"/>
  <c r="X25" i="1"/>
  <c r="Y25" i="1" s="1"/>
  <c r="X17" i="1"/>
  <c r="Y17" i="1" s="1"/>
  <c r="T18" i="1"/>
  <c r="O34" i="1" s="1"/>
  <c r="T103" i="1"/>
  <c r="U103" i="1" s="1"/>
  <c r="T97" i="1"/>
  <c r="U97" i="1" s="1"/>
  <c r="T90" i="1"/>
  <c r="U90" i="1" s="1"/>
  <c r="T84" i="1"/>
  <c r="U84" i="1" s="1"/>
  <c r="T71" i="1"/>
  <c r="U71" i="1" s="1"/>
  <c r="T65" i="1"/>
  <c r="U65" i="1" s="1"/>
  <c r="T58" i="1"/>
  <c r="U58" i="1" s="1"/>
  <c r="T52" i="1"/>
  <c r="U52" i="1" s="1"/>
  <c r="T39" i="1"/>
  <c r="U39" i="1" s="1"/>
  <c r="T33" i="1"/>
  <c r="U33" i="1" s="1"/>
  <c r="T26" i="1"/>
  <c r="T20" i="1"/>
  <c r="U20" i="1" s="1"/>
  <c r="X112" i="1"/>
  <c r="Y112" i="1" s="1"/>
  <c r="X104" i="1"/>
  <c r="Y104" i="1" s="1"/>
  <c r="X96" i="1"/>
  <c r="Y96" i="1" s="1"/>
  <c r="X88" i="1"/>
  <c r="Y88" i="1" s="1"/>
  <c r="X80" i="1"/>
  <c r="Y80" i="1" s="1"/>
  <c r="X72" i="1"/>
  <c r="X64" i="1"/>
  <c r="Y64" i="1" s="1"/>
  <c r="X56" i="1"/>
  <c r="P108" i="1" s="1"/>
  <c r="X48" i="1"/>
  <c r="Y48" i="1" s="1"/>
  <c r="X40" i="1"/>
  <c r="Y40" i="1" s="1"/>
  <c r="X32" i="1"/>
  <c r="Y32" i="1" s="1"/>
  <c r="X24" i="1"/>
  <c r="Y24" i="1" s="1"/>
  <c r="X16" i="1"/>
  <c r="Y16" i="1" s="1"/>
  <c r="T109" i="1"/>
  <c r="U109" i="1" s="1"/>
  <c r="T102" i="1"/>
  <c r="U102" i="1" s="1"/>
  <c r="T96" i="1"/>
  <c r="U96" i="1" s="1"/>
  <c r="T83" i="1"/>
  <c r="U83" i="1" s="1"/>
  <c r="T77" i="1"/>
  <c r="U77" i="1" s="1"/>
  <c r="T70" i="1"/>
  <c r="U70" i="1" s="1"/>
  <c r="T64" i="1"/>
  <c r="U64" i="1" s="1"/>
  <c r="T51" i="1"/>
  <c r="U51" i="1" s="1"/>
  <c r="T45" i="1"/>
  <c r="U45" i="1" s="1"/>
  <c r="T38" i="1"/>
  <c r="T32" i="1"/>
  <c r="U32" i="1" s="1"/>
  <c r="X111" i="1"/>
  <c r="Y111" i="1" s="1"/>
  <c r="X103" i="1"/>
  <c r="Y103" i="1" s="1"/>
  <c r="X95" i="1"/>
  <c r="Y95" i="1" s="1"/>
  <c r="X87" i="1"/>
  <c r="Y87" i="1" s="1"/>
  <c r="X79" i="1"/>
  <c r="Y79" i="1" s="1"/>
  <c r="X71" i="1"/>
  <c r="Y71" i="1" s="1"/>
  <c r="X63" i="1"/>
  <c r="Y63" i="1" s="1"/>
  <c r="X55" i="1"/>
  <c r="Y55" i="1" s="1"/>
  <c r="X47" i="1"/>
  <c r="Y47" i="1" s="1"/>
  <c r="X39" i="1"/>
  <c r="Y39" i="1" s="1"/>
  <c r="X31" i="1"/>
  <c r="Y31" i="1" s="1"/>
  <c r="X23" i="1"/>
  <c r="Y23" i="1" s="1"/>
  <c r="X15" i="1"/>
  <c r="Y15" i="1" s="1"/>
  <c r="O14" i="1"/>
  <c r="C36" i="3"/>
  <c r="G36" i="3" s="1"/>
  <c r="B54" i="4"/>
  <c r="H20" i="5"/>
  <c r="G3" i="5"/>
  <c r="H24" i="5"/>
  <c r="H13" i="5"/>
  <c r="C12" i="5"/>
  <c r="E10" i="2"/>
  <c r="C13" i="2"/>
  <c r="P58" i="1" l="1"/>
  <c r="O41" i="1"/>
  <c r="D41" i="1" s="1"/>
  <c r="P49" i="1"/>
  <c r="P112" i="1"/>
  <c r="O109" i="1"/>
  <c r="O113" i="1"/>
  <c r="O111" i="1"/>
  <c r="P110" i="1"/>
  <c r="P111" i="1"/>
  <c r="P109" i="1"/>
  <c r="O108" i="1"/>
  <c r="P113" i="1"/>
  <c r="O112" i="1"/>
  <c r="O110" i="1"/>
  <c r="P75" i="1"/>
  <c r="P35" i="1"/>
  <c r="P74" i="1"/>
  <c r="P93" i="1"/>
  <c r="P83" i="1"/>
  <c r="O35" i="1"/>
  <c r="P91" i="1"/>
  <c r="O103" i="1"/>
  <c r="D103" i="1" s="1"/>
  <c r="O107" i="1"/>
  <c r="D107" i="1" s="1"/>
  <c r="O105" i="1"/>
  <c r="D105" i="1" s="1"/>
  <c r="O70" i="1"/>
  <c r="D70" i="1" s="1"/>
  <c r="P95" i="1"/>
  <c r="P106" i="1"/>
  <c r="O89" i="1"/>
  <c r="O90" i="1"/>
  <c r="P31" i="1"/>
  <c r="O91" i="1"/>
  <c r="P99" i="1"/>
  <c r="P94" i="1"/>
  <c r="O93" i="1"/>
  <c r="O94" i="1"/>
  <c r="P61" i="1"/>
  <c r="O95" i="1"/>
  <c r="O106" i="1"/>
  <c r="P88" i="1"/>
  <c r="O97" i="1"/>
  <c r="O98" i="1"/>
  <c r="O99" i="1"/>
  <c r="P90" i="1"/>
  <c r="P92" i="1"/>
  <c r="P107" i="1"/>
  <c r="P101" i="1"/>
  <c r="P86" i="1"/>
  <c r="P71" i="1"/>
  <c r="O102" i="1"/>
  <c r="O88" i="1"/>
  <c r="P96" i="1"/>
  <c r="P89" i="1"/>
  <c r="P104" i="1"/>
  <c r="O92" i="1"/>
  <c r="D92" i="1" s="1"/>
  <c r="P105" i="1"/>
  <c r="O96" i="1"/>
  <c r="P100" i="1"/>
  <c r="O104" i="1"/>
  <c r="Y46" i="1"/>
  <c r="P102" i="1"/>
  <c r="P79" i="1"/>
  <c r="P98" i="1"/>
  <c r="O100" i="1"/>
  <c r="P103" i="1"/>
  <c r="P97" i="1"/>
  <c r="O101" i="1"/>
  <c r="P66" i="1"/>
  <c r="O75" i="1"/>
  <c r="O87" i="1"/>
  <c r="P81" i="1"/>
  <c r="P45" i="1"/>
  <c r="O71" i="1"/>
  <c r="O79" i="1"/>
  <c r="O83" i="1"/>
  <c r="O74" i="1"/>
  <c r="P69" i="1"/>
  <c r="P82" i="1"/>
  <c r="O85" i="1"/>
  <c r="O69" i="1"/>
  <c r="O73" i="1"/>
  <c r="P63" i="1"/>
  <c r="P51" i="1"/>
  <c r="P78" i="1"/>
  <c r="O86" i="1"/>
  <c r="P85" i="1"/>
  <c r="P76" i="1"/>
  <c r="O77" i="1"/>
  <c r="O54" i="1"/>
  <c r="D54" i="1" s="1"/>
  <c r="P57" i="1"/>
  <c r="O82" i="1"/>
  <c r="O81" i="1"/>
  <c r="P68" i="1"/>
  <c r="O80" i="1"/>
  <c r="P84" i="1"/>
  <c r="Y72" i="1"/>
  <c r="P80" i="1"/>
  <c r="O42" i="1"/>
  <c r="P73" i="1"/>
  <c r="P70" i="1"/>
  <c r="O72" i="1"/>
  <c r="O84" i="1"/>
  <c r="P77" i="1"/>
  <c r="O78" i="1"/>
  <c r="O68" i="1"/>
  <c r="O76" i="1"/>
  <c r="P87" i="1"/>
  <c r="P72" i="1"/>
  <c r="O56" i="1"/>
  <c r="D56" i="1" s="1"/>
  <c r="Y56" i="1"/>
  <c r="P56" i="1"/>
  <c r="P41" i="1"/>
  <c r="P59" i="1"/>
  <c r="P60" i="1"/>
  <c r="P50" i="1"/>
  <c r="P47" i="1"/>
  <c r="P39" i="1"/>
  <c r="P62" i="1"/>
  <c r="P55" i="1"/>
  <c r="O52" i="1"/>
  <c r="Y44" i="1"/>
  <c r="P54" i="1"/>
  <c r="P65" i="1"/>
  <c r="O58" i="1"/>
  <c r="O57" i="1"/>
  <c r="O64" i="1"/>
  <c r="P64" i="1"/>
  <c r="P33" i="1"/>
  <c r="P43" i="1"/>
  <c r="O60" i="1"/>
  <c r="P52" i="1"/>
  <c r="P67" i="1"/>
  <c r="O61" i="1"/>
  <c r="O23" i="1"/>
  <c r="O59" i="1"/>
  <c r="P25" i="1"/>
  <c r="U50" i="1"/>
  <c r="O65" i="1"/>
  <c r="O62" i="1"/>
  <c r="O63" i="1"/>
  <c r="O55" i="1"/>
  <c r="P53" i="1"/>
  <c r="O51" i="1"/>
  <c r="O66" i="1"/>
  <c r="O67" i="1"/>
  <c r="O50" i="1"/>
  <c r="O53" i="1"/>
  <c r="D34" i="1"/>
  <c r="P40" i="1"/>
  <c r="P16" i="1"/>
  <c r="O39" i="1"/>
  <c r="U38" i="1"/>
  <c r="O38" i="1"/>
  <c r="O49" i="1"/>
  <c r="O40" i="1"/>
  <c r="U26" i="1"/>
  <c r="O46" i="1"/>
  <c r="O37" i="1"/>
  <c r="Y42" i="1"/>
  <c r="P38" i="1"/>
  <c r="U22" i="1"/>
  <c r="O36" i="1"/>
  <c r="O45" i="1"/>
  <c r="O32" i="1"/>
  <c r="O44" i="1"/>
  <c r="P22" i="1"/>
  <c r="P37" i="1"/>
  <c r="O48" i="1"/>
  <c r="P34" i="1"/>
  <c r="E34" i="1" s="1"/>
  <c r="U34" i="1"/>
  <c r="O33" i="1"/>
  <c r="Y30" i="1"/>
  <c r="P48" i="1"/>
  <c r="P32" i="1"/>
  <c r="P46" i="1"/>
  <c r="Y38" i="1"/>
  <c r="P42" i="1"/>
  <c r="P36" i="1"/>
  <c r="O47" i="1"/>
  <c r="U18" i="1"/>
  <c r="O43" i="1"/>
  <c r="P44" i="1"/>
  <c r="B2" i="5"/>
  <c r="A9" i="5" s="1"/>
  <c r="U14" i="1"/>
  <c r="C37" i="3"/>
  <c r="C48" i="3" s="1"/>
  <c r="B53" i="4"/>
  <c r="B61" i="4" s="1"/>
  <c r="B62" i="4" s="1"/>
  <c r="E21" i="5" s="1"/>
  <c r="E41" i="1" l="1"/>
  <c r="F41" i="1" s="1"/>
  <c r="G41" i="1" s="1"/>
  <c r="E35" i="1"/>
  <c r="F35" i="1" s="1"/>
  <c r="G35" i="1" s="1"/>
  <c r="D111" i="1"/>
  <c r="E111" i="1"/>
  <c r="D110" i="1"/>
  <c r="E110" i="1"/>
  <c r="E113" i="1"/>
  <c r="D113" i="1"/>
  <c r="F113" i="1" s="1"/>
  <c r="G113" i="1" s="1"/>
  <c r="D35" i="1"/>
  <c r="D112" i="1"/>
  <c r="E112" i="1"/>
  <c r="D109" i="1"/>
  <c r="E109" i="1"/>
  <c r="E108" i="1"/>
  <c r="D108" i="1"/>
  <c r="E107" i="1"/>
  <c r="F107" i="1" s="1"/>
  <c r="G107" i="1" s="1"/>
  <c r="E92" i="1"/>
  <c r="F92" i="1" s="1"/>
  <c r="G92" i="1" s="1"/>
  <c r="E42" i="1"/>
  <c r="E105" i="1"/>
  <c r="F105" i="1" s="1"/>
  <c r="G105" i="1" s="1"/>
  <c r="D42" i="1"/>
  <c r="E70" i="1"/>
  <c r="F70" i="1" s="1"/>
  <c r="G70" i="1" s="1"/>
  <c r="E103" i="1"/>
  <c r="F103" i="1" s="1"/>
  <c r="G103" i="1" s="1"/>
  <c r="D95" i="1"/>
  <c r="E95" i="1"/>
  <c r="D90" i="1"/>
  <c r="E90" i="1"/>
  <c r="E101" i="1"/>
  <c r="D101" i="1"/>
  <c r="D104" i="1"/>
  <c r="E104" i="1"/>
  <c r="D89" i="1"/>
  <c r="E89" i="1"/>
  <c r="E88" i="1"/>
  <c r="D88" i="1"/>
  <c r="D94" i="1"/>
  <c r="E94" i="1"/>
  <c r="D96" i="1"/>
  <c r="E96" i="1"/>
  <c r="D102" i="1"/>
  <c r="E102" i="1"/>
  <c r="E99" i="1"/>
  <c r="D99" i="1"/>
  <c r="D93" i="1"/>
  <c r="E93" i="1"/>
  <c r="D98" i="1"/>
  <c r="E98" i="1"/>
  <c r="D100" i="1"/>
  <c r="E100" i="1"/>
  <c r="E56" i="1"/>
  <c r="F56" i="1" s="1"/>
  <c r="G56" i="1" s="1"/>
  <c r="E97" i="1"/>
  <c r="D97" i="1"/>
  <c r="D91" i="1"/>
  <c r="E91" i="1"/>
  <c r="D106" i="1"/>
  <c r="E106" i="1"/>
  <c r="E83" i="1"/>
  <c r="D83" i="1"/>
  <c r="D79" i="1"/>
  <c r="E79" i="1"/>
  <c r="D73" i="1"/>
  <c r="E73" i="1"/>
  <c r="E54" i="1"/>
  <c r="F54" i="1" s="1"/>
  <c r="G54" i="1" s="1"/>
  <c r="D77" i="1"/>
  <c r="E77" i="1"/>
  <c r="D69" i="1"/>
  <c r="E69" i="1"/>
  <c r="E68" i="1"/>
  <c r="D68" i="1"/>
  <c r="D78" i="1"/>
  <c r="E78" i="1"/>
  <c r="D71" i="1"/>
  <c r="E71" i="1"/>
  <c r="D85" i="1"/>
  <c r="E85" i="1"/>
  <c r="D82" i="1"/>
  <c r="E82" i="1"/>
  <c r="D84" i="1"/>
  <c r="E84" i="1"/>
  <c r="D80" i="1"/>
  <c r="E80" i="1"/>
  <c r="D87" i="1"/>
  <c r="E87" i="1"/>
  <c r="D72" i="1"/>
  <c r="E72" i="1"/>
  <c r="E86" i="1"/>
  <c r="D86" i="1"/>
  <c r="E75" i="1"/>
  <c r="D75" i="1"/>
  <c r="D76" i="1"/>
  <c r="E76" i="1"/>
  <c r="D81" i="1"/>
  <c r="E81" i="1"/>
  <c r="E74" i="1"/>
  <c r="D74" i="1"/>
  <c r="D50" i="1"/>
  <c r="E50" i="1"/>
  <c r="E60" i="1"/>
  <c r="D60" i="1"/>
  <c r="D52" i="1"/>
  <c r="E52" i="1"/>
  <c r="D51" i="1"/>
  <c r="E51" i="1"/>
  <c r="E59" i="1"/>
  <c r="D59" i="1"/>
  <c r="E53" i="1"/>
  <c r="D53" i="1"/>
  <c r="E65" i="1"/>
  <c r="D65" i="1"/>
  <c r="D66" i="1"/>
  <c r="E66" i="1"/>
  <c r="D64" i="1"/>
  <c r="E64" i="1"/>
  <c r="D62" i="1"/>
  <c r="E62" i="1"/>
  <c r="E55" i="1"/>
  <c r="D55" i="1"/>
  <c r="E61" i="1"/>
  <c r="D61" i="1"/>
  <c r="E57" i="1"/>
  <c r="D57" i="1"/>
  <c r="E63" i="1"/>
  <c r="D63" i="1"/>
  <c r="D58" i="1"/>
  <c r="E58" i="1"/>
  <c r="E67" i="1"/>
  <c r="D67" i="1"/>
  <c r="E39" i="1"/>
  <c r="D39" i="1"/>
  <c r="E43" i="1"/>
  <c r="D43" i="1"/>
  <c r="E37" i="1"/>
  <c r="D37" i="1"/>
  <c r="A18" i="5"/>
  <c r="E44" i="1"/>
  <c r="D44" i="1"/>
  <c r="D46" i="1"/>
  <c r="E46" i="1"/>
  <c r="E33" i="1"/>
  <c r="D33" i="1"/>
  <c r="D45" i="1"/>
  <c r="E45" i="1"/>
  <c r="E40" i="1"/>
  <c r="D40" i="1"/>
  <c r="E36" i="1"/>
  <c r="D36" i="1"/>
  <c r="D49" i="1"/>
  <c r="E49" i="1"/>
  <c r="E47" i="1"/>
  <c r="D47" i="1"/>
  <c r="D32" i="1"/>
  <c r="E32" i="1"/>
  <c r="D48" i="1"/>
  <c r="E48" i="1"/>
  <c r="D38" i="1"/>
  <c r="E38" i="1"/>
  <c r="F34" i="1"/>
  <c r="G34" i="1" s="1"/>
  <c r="O15" i="1"/>
  <c r="D15" i="1" s="1"/>
  <c r="O24" i="1"/>
  <c r="D24" i="1" s="1"/>
  <c r="P26" i="1"/>
  <c r="P20" i="1"/>
  <c r="P17" i="1"/>
  <c r="P29" i="1"/>
  <c r="P28" i="1"/>
  <c r="P19" i="1"/>
  <c r="P24" i="1"/>
  <c r="P15" i="1"/>
  <c r="P14" i="1"/>
  <c r="P23" i="1"/>
  <c r="O25" i="1"/>
  <c r="O16" i="1"/>
  <c r="E16" i="1" s="1"/>
  <c r="O19" i="1"/>
  <c r="D19" i="1" s="1"/>
  <c r="O28" i="1"/>
  <c r="D28" i="1" s="1"/>
  <c r="O27" i="1"/>
  <c r="O18" i="1"/>
  <c r="P18" i="1"/>
  <c r="P27" i="1"/>
  <c r="O17" i="1"/>
  <c r="O29" i="1"/>
  <c r="D29" i="1" s="1"/>
  <c r="O31" i="1"/>
  <c r="D31" i="1" s="1"/>
  <c r="O20" i="1"/>
  <c r="D20" i="1" s="1"/>
  <c r="O22" i="1"/>
  <c r="O26" i="1"/>
  <c r="D26" i="1" s="1"/>
  <c r="P30" i="1"/>
  <c r="P21" i="1"/>
  <c r="O21" i="1"/>
  <c r="D21" i="1" s="1"/>
  <c r="O30" i="1"/>
  <c r="D23" i="1"/>
  <c r="X116" i="1"/>
  <c r="D14" i="1"/>
  <c r="T116" i="1"/>
  <c r="E36" i="3"/>
  <c r="H10" i="2" s="1"/>
  <c r="C42" i="3"/>
  <c r="B64" i="4"/>
  <c r="F28" i="5" s="1"/>
  <c r="B57" i="4"/>
  <c r="D16" i="5" s="1"/>
  <c r="G12" i="5" s="1"/>
  <c r="Y14" i="1"/>
  <c r="C26" i="5"/>
  <c r="D24" i="5"/>
  <c r="D25" i="5"/>
  <c r="G23" i="5"/>
  <c r="F42" i="1" l="1"/>
  <c r="G42" i="1" s="1"/>
  <c r="F109" i="1"/>
  <c r="G109" i="1" s="1"/>
  <c r="F111" i="1"/>
  <c r="G111" i="1" s="1"/>
  <c r="F112" i="1"/>
  <c r="G112" i="1" s="1"/>
  <c r="F74" i="1"/>
  <c r="G74" i="1" s="1"/>
  <c r="F86" i="1"/>
  <c r="G86" i="1" s="1"/>
  <c r="F108" i="1"/>
  <c r="G108" i="1" s="1"/>
  <c r="F110" i="1"/>
  <c r="G110" i="1" s="1"/>
  <c r="F79" i="1"/>
  <c r="G79" i="1" s="1"/>
  <c r="F80" i="1"/>
  <c r="G80" i="1" s="1"/>
  <c r="F71" i="1"/>
  <c r="G71" i="1" s="1"/>
  <c r="F77" i="1"/>
  <c r="G77" i="1" s="1"/>
  <c r="F90" i="1"/>
  <c r="G90" i="1" s="1"/>
  <c r="F93" i="1"/>
  <c r="G93" i="1" s="1"/>
  <c r="F63" i="1"/>
  <c r="G63" i="1" s="1"/>
  <c r="F53" i="1"/>
  <c r="G53" i="1" s="1"/>
  <c r="F68" i="1"/>
  <c r="G68" i="1" s="1"/>
  <c r="F100" i="1"/>
  <c r="G100" i="1" s="1"/>
  <c r="F95" i="1"/>
  <c r="G95" i="1" s="1"/>
  <c r="F101" i="1"/>
  <c r="G101" i="1" s="1"/>
  <c r="F106" i="1"/>
  <c r="G106" i="1" s="1"/>
  <c r="F89" i="1"/>
  <c r="G89" i="1" s="1"/>
  <c r="F91" i="1"/>
  <c r="G91" i="1" s="1"/>
  <c r="F98" i="1"/>
  <c r="G98" i="1" s="1"/>
  <c r="F96" i="1"/>
  <c r="G96" i="1" s="1"/>
  <c r="F97" i="1"/>
  <c r="G97" i="1" s="1"/>
  <c r="F104" i="1"/>
  <c r="G104" i="1" s="1"/>
  <c r="F64" i="1"/>
  <c r="G64" i="1" s="1"/>
  <c r="F76" i="1"/>
  <c r="G76" i="1" s="1"/>
  <c r="F87" i="1"/>
  <c r="G87" i="1" s="1"/>
  <c r="F85" i="1"/>
  <c r="G85" i="1" s="1"/>
  <c r="F69" i="1"/>
  <c r="G69" i="1" s="1"/>
  <c r="F83" i="1"/>
  <c r="G83" i="1" s="1"/>
  <c r="F99" i="1"/>
  <c r="G99" i="1" s="1"/>
  <c r="F94" i="1"/>
  <c r="G94" i="1" s="1"/>
  <c r="F88" i="1"/>
  <c r="G88" i="1" s="1"/>
  <c r="F102" i="1"/>
  <c r="G102" i="1" s="1"/>
  <c r="F58" i="1"/>
  <c r="G58" i="1" s="1"/>
  <c r="F78" i="1"/>
  <c r="G78" i="1" s="1"/>
  <c r="F73" i="1"/>
  <c r="G73" i="1" s="1"/>
  <c r="F84" i="1"/>
  <c r="G84" i="1" s="1"/>
  <c r="F60" i="1"/>
  <c r="G60" i="1" s="1"/>
  <c r="F81" i="1"/>
  <c r="G81" i="1" s="1"/>
  <c r="F72" i="1"/>
  <c r="G72" i="1" s="1"/>
  <c r="F82" i="1"/>
  <c r="G82" i="1" s="1"/>
  <c r="F52" i="1"/>
  <c r="G52" i="1" s="1"/>
  <c r="F47" i="1"/>
  <c r="G47" i="1" s="1"/>
  <c r="F67" i="1"/>
  <c r="G67" i="1" s="1"/>
  <c r="F61" i="1"/>
  <c r="G61" i="1" s="1"/>
  <c r="F75" i="1"/>
  <c r="G75" i="1" s="1"/>
  <c r="F51" i="1"/>
  <c r="G51" i="1" s="1"/>
  <c r="E24" i="1"/>
  <c r="F24" i="1" s="1"/>
  <c r="G24" i="1" s="1"/>
  <c r="F33" i="1"/>
  <c r="G33" i="1" s="1"/>
  <c r="F55" i="1"/>
  <c r="G55" i="1" s="1"/>
  <c r="F65" i="1"/>
  <c r="G65" i="1" s="1"/>
  <c r="F66" i="1"/>
  <c r="G66" i="1" s="1"/>
  <c r="F43" i="1"/>
  <c r="G43" i="1" s="1"/>
  <c r="F48" i="1"/>
  <c r="G48" i="1" s="1"/>
  <c r="F46" i="1"/>
  <c r="G46" i="1" s="1"/>
  <c r="F62" i="1"/>
  <c r="G62" i="1" s="1"/>
  <c r="F40" i="1"/>
  <c r="G40" i="1" s="1"/>
  <c r="F44" i="1"/>
  <c r="G44" i="1" s="1"/>
  <c r="F39" i="1"/>
  <c r="G39" i="1" s="1"/>
  <c r="F57" i="1"/>
  <c r="G57" i="1" s="1"/>
  <c r="F59" i="1"/>
  <c r="G59" i="1" s="1"/>
  <c r="F50" i="1"/>
  <c r="G50" i="1" s="1"/>
  <c r="E31" i="1"/>
  <c r="F31" i="1" s="1"/>
  <c r="G31" i="1" s="1"/>
  <c r="E26" i="1"/>
  <c r="F26" i="1" s="1"/>
  <c r="G26" i="1" s="1"/>
  <c r="F45" i="1"/>
  <c r="G45" i="1" s="1"/>
  <c r="F37" i="1"/>
  <c r="G37" i="1" s="1"/>
  <c r="F38" i="1"/>
  <c r="G38" i="1" s="1"/>
  <c r="F49" i="1"/>
  <c r="G49" i="1" s="1"/>
  <c r="F36" i="1"/>
  <c r="G36" i="1" s="1"/>
  <c r="F32" i="1"/>
  <c r="G32" i="1" s="1"/>
  <c r="D16" i="1"/>
  <c r="F16" i="1" s="1"/>
  <c r="G16" i="1" s="1"/>
  <c r="E28" i="1"/>
  <c r="F28" i="1" s="1"/>
  <c r="G28" i="1" s="1"/>
  <c r="E29" i="1"/>
  <c r="F29" i="1" s="1"/>
  <c r="G29" i="1" s="1"/>
  <c r="E23" i="1"/>
  <c r="F23" i="1" s="1"/>
  <c r="G23" i="1" s="1"/>
  <c r="E19" i="1"/>
  <c r="F19" i="1" s="1"/>
  <c r="G19" i="1" s="1"/>
  <c r="E14" i="1"/>
  <c r="F14" i="1" s="1"/>
  <c r="G14" i="1" s="1"/>
  <c r="E15" i="1"/>
  <c r="F15" i="1" s="1"/>
  <c r="G15" i="1" s="1"/>
  <c r="U118" i="1"/>
  <c r="J27" i="1" s="1"/>
  <c r="Y118" i="1"/>
  <c r="J28" i="1" s="1"/>
  <c r="D13" i="5"/>
  <c r="D14" i="5"/>
  <c r="E20" i="1"/>
  <c r="F20" i="1" s="1"/>
  <c r="G20" i="1" s="1"/>
  <c r="E21" i="1"/>
  <c r="F21" i="1" s="1"/>
  <c r="G21" i="1" s="1"/>
  <c r="C15" i="5"/>
  <c r="D18" i="1"/>
  <c r="E18" i="1"/>
  <c r="D22" i="1"/>
  <c r="E22" i="1"/>
  <c r="D30" i="1"/>
  <c r="E30" i="1"/>
  <c r="E25" i="1"/>
  <c r="D25" i="1"/>
  <c r="E27" i="1"/>
  <c r="D27" i="1"/>
  <c r="D17" i="1"/>
  <c r="E17" i="1"/>
  <c r="F18" i="1" l="1"/>
  <c r="G18" i="1" s="1"/>
  <c r="F25" i="1"/>
  <c r="G25" i="1" s="1"/>
  <c r="F17" i="1"/>
  <c r="G17" i="1" s="1"/>
  <c r="F27" i="1"/>
  <c r="G27" i="1" s="1"/>
  <c r="F22" i="1"/>
  <c r="G22" i="1" s="1"/>
  <c r="F30" i="1"/>
  <c r="G30" i="1" s="1"/>
  <c r="G115" i="1" l="1"/>
  <c r="J30" i="1" s="1"/>
  <c r="J9" i="1" s="1"/>
  <c r="G3" i="2" l="1"/>
  <c r="C47" i="3"/>
  <c r="C49" i="3" s="1"/>
  <c r="C50" i="3" l="1"/>
  <c r="C51" i="3"/>
  <c r="D19" i="2" s="1"/>
  <c r="D18" i="2"/>
  <c r="D15" i="2" s="1"/>
  <c r="C41" i="3"/>
  <c r="D14" i="2"/>
  <c r="H15" i="2" l="1"/>
  <c r="G15" i="2"/>
  <c r="I15" i="2"/>
  <c r="I14" i="2"/>
  <c r="H14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T116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Nb de groupes d'ex-aequos pour variable x</t>
        </r>
      </text>
    </comment>
    <comment ref="X116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Nb de groupes d'ex-aequos pour variable 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GP</author>
  </authors>
  <commentList>
    <comment ref="G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r limite, utilisé si n &lt; 30</t>
        </r>
      </text>
    </comment>
  </commentList>
</comments>
</file>

<file path=xl/sharedStrings.xml><?xml version="1.0" encoding="utf-8"?>
<sst xmlns="http://schemas.openxmlformats.org/spreadsheetml/2006/main" count="216" uniqueCount="189">
  <si>
    <t>i</t>
  </si>
  <si>
    <t>xi</t>
  </si>
  <si>
    <t>yi</t>
  </si>
  <si>
    <t>rang x</t>
  </si>
  <si>
    <t>rang y</t>
  </si>
  <si>
    <t>di=xi - yi</t>
  </si>
  <si>
    <t>di^2</t>
  </si>
  <si>
    <t xml:space="preserve">total = </t>
  </si>
  <si>
    <t>N  \  alpha</t>
  </si>
  <si>
    <t>alpha =</t>
  </si>
  <si>
    <t>N =</t>
  </si>
  <si>
    <t>pour alpha =</t>
  </si>
  <si>
    <t>Pour le test unilatéral associé :</t>
  </si>
  <si>
    <t>le seuil à alpha =</t>
  </si>
  <si>
    <t>est</t>
  </si>
  <si>
    <t>règle de décision au risque alpha :</t>
  </si>
  <si>
    <t>au risque</t>
  </si>
  <si>
    <t xml:space="preserve">       conclusion :</t>
  </si>
  <si>
    <t>alpha s =</t>
  </si>
  <si>
    <t>Test de corrélation des rangs de Spearman :</t>
  </si>
  <si>
    <t>Hypothèses du test de corrélation :</t>
  </si>
  <si>
    <t>H0 : les classements sont indépendants</t>
  </si>
  <si>
    <t>H1 : les classements sont corrélés</t>
  </si>
  <si>
    <t>r =</t>
  </si>
  <si>
    <t>pour</t>
  </si>
  <si>
    <t>nb de rg égaux</t>
  </si>
  <si>
    <t>pour x</t>
  </si>
  <si>
    <t>pour y</t>
  </si>
  <si>
    <t>nombre</t>
  </si>
  <si>
    <t>de rang de x</t>
  </si>
  <si>
    <t>de rang de y</t>
  </si>
  <si>
    <t>de x</t>
  </si>
  <si>
    <t>de y</t>
  </si>
  <si>
    <t>rangs utiles</t>
  </si>
  <si>
    <t>pour P[Rs&gt;r] (avec r positif)</t>
  </si>
  <si>
    <t>Avec la table de Spearman (N&lt;=30)</t>
  </si>
  <si>
    <t>Avec l'approximation par la loi de Student (N&gt;=10)</t>
  </si>
  <si>
    <t>t observé</t>
  </si>
  <si>
    <t>eo =</t>
  </si>
  <si>
    <t>ddl</t>
  </si>
  <si>
    <t>nu =</t>
  </si>
  <si>
    <t>degré de signification :</t>
  </si>
  <si>
    <t>pour le test de Spearman</t>
  </si>
  <si>
    <t>S =</t>
  </si>
  <si>
    <t>Table du coefficient de corrélation des rangs de Spearman :</t>
  </si>
  <si>
    <t>Table du coefficient de corrélation des rangs de Kendall :</t>
  </si>
  <si>
    <t>S    \     N</t>
  </si>
  <si>
    <t>degré de signification : P[St &gt;= S]</t>
  </si>
  <si>
    <t>Avec la table de Kendall (N&lt;=10)</t>
  </si>
  <si>
    <t>Avec l'approximation par la loi normale (N&gt;10)</t>
  </si>
  <si>
    <t>moyenne m =</t>
  </si>
  <si>
    <t>écart-type se =</t>
  </si>
  <si>
    <t>e0 =</t>
  </si>
  <si>
    <t>Test de corrélation des rangs de Kendall :</t>
  </si>
  <si>
    <t>rk observé =</t>
  </si>
  <si>
    <t xml:space="preserve">degré de signification : </t>
  </si>
  <si>
    <t>le seuil(en valeur absolue) à alpha =</t>
  </si>
  <si>
    <t>e(1-alpha) =</t>
  </si>
  <si>
    <t>Tx =</t>
  </si>
  <si>
    <t>Ty =</t>
  </si>
  <si>
    <t>(0.5%, 1%, 2.5%, 5%)</t>
  </si>
  <si>
    <t>Présentation</t>
  </si>
  <si>
    <t>C'est un test non paramétrique utilisant les rangs des valeurs.</t>
  </si>
  <si>
    <t>Mode d'emploi</t>
  </si>
  <si>
    <t>Référence</t>
  </si>
  <si>
    <t>P. Georgin et M. Gouet</t>
  </si>
  <si>
    <t>Statistiques avec Excel 2000.</t>
  </si>
  <si>
    <t>Eyrolles, Paris, 2000. 338 p.</t>
  </si>
  <si>
    <t>avec l'aimable autorisation des auteurs et de l'éditeur.</t>
  </si>
  <si>
    <t>Disponible également sur CD ROM avec l'ouvrage :</t>
  </si>
  <si>
    <t>Statistiques avec Excel.</t>
  </si>
  <si>
    <t>Presses universitaires de Rennes - 2005. 343 p.</t>
  </si>
  <si>
    <t xml:space="preserve">Ce test sert à calculer et à tester statistiquement la corrélation linéaire </t>
  </si>
  <si>
    <t>Pour X</t>
  </si>
  <si>
    <t>Pour Y</t>
  </si>
  <si>
    <t>Tx</t>
  </si>
  <si>
    <t>Ty</t>
  </si>
  <si>
    <t>Rs =</t>
  </si>
  <si>
    <t>Pour le test de Spearman</t>
  </si>
  <si>
    <r>
      <t xml:space="preserve">Choisir une probabilité </t>
    </r>
    <r>
      <rPr>
        <b/>
        <u val="singleAccounting"/>
        <sz val="10"/>
        <rFont val="Arial"/>
        <family val="2"/>
      </rPr>
      <t>UNILATERALE</t>
    </r>
  </si>
  <si>
    <t>Adresse table</t>
  </si>
  <si>
    <t>http://www.cnam.fr/mathematique/IMG/pdf/Table_de_Spearman.pdf</t>
  </si>
  <si>
    <t>Colonne seuil</t>
  </si>
  <si>
    <t xml:space="preserve">r limite = </t>
  </si>
  <si>
    <t>Correction pour ex-aequos</t>
  </si>
  <si>
    <t>SIEGEL (S.) and CASTELLAN (N.J.), 1988. Nonparametric statistics for the behavioral sciences. McGraw-Hill, New York, 399 p.</t>
  </si>
  <si>
    <t>Méthode sous R</t>
  </si>
  <si>
    <t>La dernière feuille indique différentes solutions pour réaliser le test de Spearman</t>
  </si>
  <si>
    <t>avec le logiciel R.</t>
  </si>
  <si>
    <t>Méthodes de calcul avec le logiciel R</t>
  </si>
  <si>
    <t>1. Disposition des données</t>
  </si>
  <si>
    <t>etc…</t>
  </si>
  <si>
    <t>Var1</t>
  </si>
  <si>
    <t>Var2</t>
  </si>
  <si>
    <t>2. Fonction et commande pour un calcul classique</t>
  </si>
  <si>
    <t>cor.test (Var1, Var2, method = "spearman",…)</t>
  </si>
  <si>
    <t>3. En utilisant Rcmdr</t>
  </si>
  <si>
    <t>Statistiques / Résumés / Test de corrélation</t>
  </si>
  <si>
    <t>pvalue(sp)</t>
  </si>
  <si>
    <t>sp &lt;- spearman_test (Var1 ~ Var2, distribution = approximate (B = 5000), ...)</t>
  </si>
  <si>
    <t>library(coin)</t>
  </si>
  <si>
    <t xml:space="preserve">Test de corrélation de Spearman </t>
  </si>
  <si>
    <t>Test non paramétrique par rangs</t>
  </si>
  <si>
    <t>Effectif N =</t>
  </si>
  <si>
    <t>Voir le résultat du test dans la feuille suivante.</t>
  </si>
  <si>
    <t>Placer les valeurs numériques dans les cellules jaunes.</t>
  </si>
  <si>
    <r>
      <t>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: les classements sont indépendants</t>
    </r>
  </si>
  <si>
    <r>
      <t>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: les classements sont corrélés</t>
    </r>
  </si>
  <si>
    <t>Rhô observé =</t>
  </si>
  <si>
    <r>
      <t xml:space="preserve">N.B. Cette dernière méthode ne donne pas la valeur de rhô, mais la valeur de </t>
    </r>
    <r>
      <rPr>
        <i/>
        <sz val="10"/>
        <rFont val="Arial"/>
        <family val="2"/>
      </rPr>
      <t>p</t>
    </r>
    <r>
      <rPr>
        <sz val="10"/>
        <rFont val="Arial"/>
      </rPr>
      <t xml:space="preserve"> entourée d'un intervalle de confiance.</t>
    </r>
  </si>
  <si>
    <t>cor.test {stats}</t>
  </si>
  <si>
    <t>spearman_test {coin}</t>
  </si>
  <si>
    <t>Argument supplémentaire pour une approche exacte</t>
  </si>
  <si>
    <t>exact=TRUE</t>
  </si>
  <si>
    <t>Cet argument fournit la p-value exacte si l'effectif est inférieur à 10</t>
  </si>
  <si>
    <t>et une approximation de la probabilité exacte si 1289 &lt; n &lt; 10</t>
  </si>
  <si>
    <t>Coefficient ρ de Spearman (rhô)</t>
  </si>
  <si>
    <t>ρ =</t>
  </si>
  <si>
    <t>Test de corrélation par rangs du Rhô de Spearman</t>
  </si>
  <si>
    <t>entre deux variables aléatoires mesurées sur les mêmes individus.</t>
  </si>
  <si>
    <r>
      <t>L'hypothèse 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est que la liaison observée entre les deux variables est nulle.</t>
    </r>
  </si>
  <si>
    <t>Aller ensuite choisir un seuil alpha unilatéral et lire le résultat dans la feuille 'test Spearman'.</t>
  </si>
  <si>
    <t>Le test effectue la correction pour ex æquo.</t>
  </si>
  <si>
    <t>4. Fonction et commande pour une approximation Monte-Carlo</t>
  </si>
  <si>
    <r>
      <t xml:space="preserve">Test </t>
    </r>
    <r>
      <rPr>
        <b/>
        <i/>
        <sz val="11"/>
        <rFont val="Times New Roman"/>
        <family val="1"/>
      </rPr>
      <t>t</t>
    </r>
  </si>
  <si>
    <t>r  =</t>
  </si>
  <si>
    <t>n de paires =</t>
  </si>
  <si>
    <t>t =</t>
  </si>
  <si>
    <r>
      <t xml:space="preserve">pour le test </t>
    </r>
    <r>
      <rPr>
        <b/>
        <sz val="10"/>
        <rFont val="Arial"/>
        <family val="2"/>
      </rPr>
      <t>unilatéral</t>
    </r>
    <r>
      <rPr>
        <sz val="10"/>
        <rFont val="Arial"/>
        <family val="2"/>
      </rPr>
      <t xml:space="preserve"> associé :</t>
    </r>
  </si>
  <si>
    <t>Si N &gt; 10,</t>
  </si>
  <si>
    <t>N &lt; ou = 10</t>
  </si>
  <si>
    <t>N &gt; 10</t>
  </si>
  <si>
    <t>Test si N &gt;= 10</t>
  </si>
  <si>
    <t>La valeur de r limite si effectif &lt; 30</t>
  </si>
  <si>
    <t>Ce test n'a pas d'exigences sur la distribution des valeurs.</t>
  </si>
  <si>
    <r>
      <t xml:space="preserve">Il doit impérativement y avoir </t>
    </r>
    <r>
      <rPr>
        <u/>
        <sz val="10"/>
        <rFont val="Arial"/>
        <family val="2"/>
      </rPr>
      <t>le même nombre de valeurs dans les deux colonnes</t>
    </r>
    <r>
      <rPr>
        <sz val="10"/>
        <rFont val="Arial"/>
        <family val="2"/>
      </rPr>
      <t>.</t>
    </r>
  </si>
  <si>
    <t>Il suffit de coller les valeurs numériques des deux séries de mesures dans la feuille 'Données'.</t>
  </si>
  <si>
    <t>Cet outil est en partie extrait de :</t>
  </si>
  <si>
    <t xml:space="preserve">Remarques et suggestions : </t>
  </si>
  <si>
    <t>info@anastats.fr</t>
  </si>
  <si>
    <t>Il peut y avoir 100 paires de valeurs au maximum.</t>
  </si>
  <si>
    <t>Au minimum 5 paires de valeurs et au plus 100 paires de valeurs.</t>
  </si>
  <si>
    <r>
      <t xml:space="preserve">  approximation normale de </t>
    </r>
    <r>
      <rPr>
        <i/>
        <sz val="10"/>
        <rFont val="Arial"/>
        <family val="2"/>
      </rPr>
      <t xml:space="preserve">p unilatérale = </t>
    </r>
  </si>
  <si>
    <t>Prob. unilat. =</t>
  </si>
  <si>
    <t>Prob bilat. =</t>
  </si>
  <si>
    <r>
      <t xml:space="preserve">  approximation normale de </t>
    </r>
    <r>
      <rPr>
        <i/>
        <sz val="10"/>
        <rFont val="Arial"/>
        <family val="2"/>
      </rPr>
      <t>p bilatérale</t>
    </r>
    <r>
      <rPr>
        <sz val="10"/>
        <rFont val="Arial"/>
        <family val="2"/>
      </rPr>
      <t xml:space="preserve"> = </t>
    </r>
  </si>
  <si>
    <t>Statistiques / Résumés / Matrice de corrélations</t>
  </si>
  <si>
    <t>5. Corrélation entre une variable choisie et un ensemble d'autres variables numériques</t>
  </si>
  <si>
    <t>Sujets</t>
  </si>
  <si>
    <t>V1</t>
  </si>
  <si>
    <t>V2</t>
  </si>
  <si>
    <t>V3</t>
  </si>
  <si>
    <t>V4</t>
  </si>
  <si>
    <t>V5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</si>
  <si>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</si>
  <si>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</si>
  <si>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</si>
  <si>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</si>
  <si>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</si>
  <si>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</si>
  <si>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</si>
  <si>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</si>
  <si>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</si>
  <si>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</si>
  <si>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</si>
  <si>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…</t>
  </si>
  <si>
    <t>Commandes</t>
  </si>
  <si>
    <t>library(dplyr)</t>
  </si>
  <si>
    <t>library(purrr)</t>
  </si>
  <si>
    <t># calcul des pvalues correspondantes</t>
  </si>
  <si>
    <t>pvals_adj &lt;- p.adjust(pvals_non_adj, method="holm")</t>
  </si>
  <si>
    <t># compilation de tous les résultats dans un dataframe</t>
  </si>
  <si>
    <t>RES_corr &lt;- data.frame(Correlation = correlations,</t>
  </si>
  <si>
    <t xml:space="preserve">                          pvalues_non_adj = pvals_non_adj,</t>
  </si>
  <si>
    <t xml:space="preserve">                          pvalues_adj = pvals_adj)</t>
  </si>
  <si>
    <t xml:space="preserve">correlations &lt;- exemple %&gt;% </t>
  </si>
  <si>
    <t xml:space="preserve">  select(1:5) %&gt;% </t>
  </si>
  <si>
    <t xml:space="preserve">  map_dbl(~ cor(.x, y=exemple$XX, method="spearman"))</t>
  </si>
  <si>
    <t xml:space="preserve">pvals_non_adj &lt;- exemple %&gt;% </t>
  </si>
  <si>
    <t xml:space="preserve">  map_dbl(~ cor.test(.x, y=exemple$XX, method="spearman")$p.value)</t>
  </si>
  <si>
    <t># correction des p-values (choisir la méthode) et production des p-values ajustées.</t>
  </si>
  <si>
    <t>L'ensemble des variables numériques sont ici numérotées V1, V2,… et la variable à corréler aux autres est nommée XX.</t>
  </si>
  <si>
    <t>XX</t>
  </si>
  <si>
    <t>La base de données est nommée 'exemple'.</t>
  </si>
  <si>
    <t>On souhaite calculer les corrélations entre XX et chacune des 5 variables (ici ordinales).</t>
  </si>
  <si>
    <t># Le data frame produit présentera une colonne avec les noms de variables et 3 colonnes de résultats numériques :</t>
  </si>
  <si>
    <t># calcul des corrélations de toutes les variables sélectionnées (ici 1 à 5) avec XX</t>
  </si>
  <si>
    <t>#     la corrélation  rhô de Spearman, la p-value associée et la p-value ajustée pour chaque variable.</t>
  </si>
  <si>
    <t>De cette manière l'ajustement des p-values ne se fera que sur les corrélations calculées et non sur toutes les corrélations d'une matrice.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</si>
</sst>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F_-;\-* #,##0.00\ _F_-;_-* &quot;-&quot;??\ _F_-;_-@_-"/>
    <numFmt numFmtId="165" formatCode="General_)"/>
    <numFmt numFmtId="166" formatCode="0.0%"/>
    <numFmt numFmtId="167" formatCode="0.0000"/>
    <numFmt numFmtId="168" formatCode="0.000000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sz val="10"/>
      <color indexed="2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u val="singleAccounting"/>
      <sz val="10"/>
      <name val="Arial"/>
      <family val="2"/>
    </font>
    <font>
      <sz val="9"/>
      <name val="Arial"/>
      <family val="2"/>
    </font>
    <font>
      <b/>
      <sz val="10"/>
      <color indexed="18"/>
      <name val="Courier New"/>
      <family val="3"/>
    </font>
    <font>
      <sz val="10"/>
      <color theme="0"/>
      <name val="Arial"/>
      <family val="2"/>
    </font>
    <font>
      <sz val="12"/>
      <name val="Arial"/>
      <family val="2"/>
    </font>
    <font>
      <i/>
      <sz val="10"/>
      <color theme="0"/>
      <name val="Arial"/>
      <family val="2"/>
    </font>
    <font>
      <vertAlign val="subscript"/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Times New Roman"/>
      <family val="1"/>
    </font>
    <font>
      <b/>
      <sz val="10"/>
      <color indexed="37"/>
      <name val="Times New Roman"/>
      <family val="1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u/>
      <sz val="10"/>
      <name val="Arial"/>
      <family val="2"/>
    </font>
    <font>
      <u/>
      <sz val="10"/>
      <color theme="10"/>
      <name val="Arial"/>
      <family val="2"/>
    </font>
    <font>
      <sz val="10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right"/>
    </xf>
    <xf numFmtId="10" fontId="4" fillId="2" borderId="1" xfId="0" applyNumberFormat="1" applyFont="1" applyFill="1" applyBorder="1" applyProtection="1">
      <protection locked="0"/>
    </xf>
    <xf numFmtId="0" fontId="5" fillId="0" borderId="0" xfId="0" applyFont="1"/>
    <xf numFmtId="165" fontId="4" fillId="0" borderId="0" xfId="0" applyNumberFormat="1" applyFont="1" applyAlignment="1">
      <alignment horizontal="left"/>
    </xf>
    <xf numFmtId="2" fontId="4" fillId="0" borderId="0" xfId="0" applyNumberFormat="1" applyFont="1"/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0" fontId="4" fillId="0" borderId="0" xfId="0" applyNumberFormat="1" applyFont="1"/>
    <xf numFmtId="0" fontId="4" fillId="0" borderId="0" xfId="0" applyFont="1" applyAlignment="1">
      <alignment horizontal="center"/>
    </xf>
    <xf numFmtId="165" fontId="6" fillId="0" borderId="0" xfId="0" quotePrefix="1" applyNumberFormat="1" applyFont="1"/>
    <xf numFmtId="1" fontId="4" fillId="0" borderId="0" xfId="0" applyNumberFormat="1" applyFont="1" applyAlignment="1">
      <alignment horizontal="left"/>
    </xf>
    <xf numFmtId="166" fontId="4" fillId="0" borderId="0" xfId="1" applyNumberFormat="1" applyFont="1" applyProtection="1"/>
    <xf numFmtId="10" fontId="4" fillId="0" borderId="0" xfId="0" applyNumberFormat="1" applyFont="1" applyAlignment="1">
      <alignment horizontal="left"/>
    </xf>
    <xf numFmtId="10" fontId="0" fillId="0" borderId="2" xfId="0" applyNumberFormat="1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0" fontId="4" fillId="2" borderId="2" xfId="0" applyNumberFormat="1" applyFont="1" applyFill="1" applyBorder="1" applyProtection="1">
      <protection locked="0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6" fontId="4" fillId="0" borderId="0" xfId="1" applyNumberFormat="1" applyFont="1" applyAlignment="1" applyProtection="1">
      <alignment horizontal="left"/>
    </xf>
    <xf numFmtId="10" fontId="4" fillId="0" borderId="0" xfId="1" applyNumberFormat="1" applyFont="1"/>
    <xf numFmtId="0" fontId="0" fillId="0" borderId="0" xfId="0" applyAlignment="1">
      <alignment horizontal="center"/>
    </xf>
    <xf numFmtId="0" fontId="13" fillId="0" borderId="0" xfId="0" applyFont="1"/>
    <xf numFmtId="0" fontId="0" fillId="0" borderId="5" xfId="0" applyBorder="1" applyAlignment="1">
      <alignment horizontal="center"/>
    </xf>
    <xf numFmtId="10" fontId="0" fillId="0" borderId="0" xfId="0" applyNumberFormat="1"/>
    <xf numFmtId="0" fontId="0" fillId="3" borderId="0" xfId="0" applyFill="1"/>
    <xf numFmtId="0" fontId="20" fillId="3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right"/>
    </xf>
    <xf numFmtId="0" fontId="19" fillId="3" borderId="0" xfId="0" applyFont="1" applyFill="1"/>
    <xf numFmtId="0" fontId="7" fillId="3" borderId="0" xfId="0" applyFont="1" applyFill="1"/>
    <xf numFmtId="0" fontId="21" fillId="3" borderId="0" xfId="0" applyFont="1" applyFill="1"/>
    <xf numFmtId="0" fontId="8" fillId="3" borderId="0" xfId="0" applyFont="1" applyFill="1"/>
    <xf numFmtId="0" fontId="0" fillId="3" borderId="0" xfId="0" applyFill="1" applyAlignment="1">
      <alignment horizontal="right"/>
    </xf>
    <xf numFmtId="1" fontId="0" fillId="3" borderId="0" xfId="0" applyNumberFormat="1" applyFill="1"/>
    <xf numFmtId="0" fontId="0" fillId="3" borderId="7" xfId="0" applyFill="1" applyBorder="1"/>
    <xf numFmtId="0" fontId="0" fillId="3" borderId="12" xfId="0" applyFill="1" applyBorder="1"/>
    <xf numFmtId="0" fontId="0" fillId="3" borderId="14" xfId="0" applyFill="1" applyBorder="1" applyAlignment="1">
      <alignment horizontal="right"/>
    </xf>
    <xf numFmtId="0" fontId="0" fillId="3" borderId="16" xfId="0" applyFill="1" applyBorder="1"/>
    <xf numFmtId="0" fontId="3" fillId="4" borderId="14" xfId="0" applyFont="1" applyFill="1" applyBorder="1"/>
    <xf numFmtId="0" fontId="0" fillId="4" borderId="15" xfId="0" applyFill="1" applyBorder="1"/>
    <xf numFmtId="0" fontId="3" fillId="4" borderId="15" xfId="0" applyFont="1" applyFill="1" applyBorder="1" applyAlignment="1">
      <alignment horizontal="right"/>
    </xf>
    <xf numFmtId="0" fontId="3" fillId="4" borderId="16" xfId="0" applyFont="1" applyFill="1" applyBorder="1"/>
    <xf numFmtId="0" fontId="17" fillId="5" borderId="2" xfId="0" applyFont="1" applyFill="1" applyBorder="1" applyProtection="1">
      <protection locked="0"/>
    </xf>
    <xf numFmtId="164" fontId="4" fillId="3" borderId="0" xfId="0" applyNumberFormat="1" applyFont="1" applyFill="1"/>
    <xf numFmtId="0" fontId="2" fillId="3" borderId="0" xfId="0" applyFont="1" applyFill="1"/>
    <xf numFmtId="0" fontId="5" fillId="3" borderId="0" xfId="0" applyFont="1" applyFill="1"/>
    <xf numFmtId="165" fontId="4" fillId="3" borderId="0" xfId="0" applyNumberFormat="1" applyFont="1" applyFill="1" applyAlignment="1">
      <alignment horizontal="left"/>
    </xf>
    <xf numFmtId="2" fontId="4" fillId="3" borderId="0" xfId="0" applyNumberFormat="1" applyFont="1" applyFill="1"/>
    <xf numFmtId="165" fontId="4" fillId="3" borderId="0" xfId="0" applyNumberFormat="1" applyFont="1" applyFill="1"/>
    <xf numFmtId="165" fontId="4" fillId="3" borderId="0" xfId="0" applyNumberFormat="1" applyFont="1" applyFill="1" applyAlignment="1">
      <alignment horizontal="right"/>
    </xf>
    <xf numFmtId="165" fontId="6" fillId="3" borderId="0" xfId="0" quotePrefix="1" applyNumberFormat="1" applyFont="1" applyFill="1"/>
    <xf numFmtId="1" fontId="4" fillId="3" borderId="0" xfId="0" applyNumberFormat="1" applyFont="1" applyFill="1" applyAlignment="1">
      <alignment horizontal="left"/>
    </xf>
    <xf numFmtId="10" fontId="4" fillId="3" borderId="0" xfId="1" applyNumberFormat="1" applyFont="1" applyFill="1" applyProtection="1"/>
    <xf numFmtId="165" fontId="3" fillId="3" borderId="0" xfId="0" applyNumberFormat="1" applyFont="1" applyFill="1" applyAlignment="1">
      <alignment horizontal="left"/>
    </xf>
    <xf numFmtId="10" fontId="4" fillId="5" borderId="1" xfId="0" applyNumberFormat="1" applyFont="1" applyFill="1" applyBorder="1" applyProtection="1">
      <protection locked="0"/>
    </xf>
    <xf numFmtId="165" fontId="10" fillId="4" borderId="15" xfId="0" applyNumberFormat="1" applyFont="1" applyFill="1" applyBorder="1" applyAlignment="1">
      <alignment horizontal="left"/>
    </xf>
    <xf numFmtId="10" fontId="10" fillId="4" borderId="15" xfId="0" applyNumberFormat="1" applyFont="1" applyFill="1" applyBorder="1" applyAlignment="1">
      <alignment horizontal="center"/>
    </xf>
    <xf numFmtId="165" fontId="10" fillId="4" borderId="16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0" fillId="3" borderId="2" xfId="0" applyFill="1" applyBorder="1" applyAlignment="1">
      <alignment horizontal="center"/>
    </xf>
    <xf numFmtId="0" fontId="18" fillId="3" borderId="0" xfId="0" applyFont="1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23" fillId="6" borderId="17" xfId="0" applyFont="1" applyFill="1" applyBorder="1" applyAlignment="1">
      <alignment horizontal="centerContinuous"/>
    </xf>
    <xf numFmtId="0" fontId="23" fillId="6" borderId="18" xfId="0" applyFont="1" applyFill="1" applyBorder="1" applyAlignment="1">
      <alignment horizontal="centerContinuous"/>
    </xf>
    <xf numFmtId="0" fontId="25" fillId="6" borderId="19" xfId="0" applyFont="1" applyFill="1" applyBorder="1" applyAlignment="1">
      <alignment horizontal="right"/>
    </xf>
    <xf numFmtId="167" fontId="25" fillId="7" borderId="20" xfId="0" applyNumberFormat="1" applyFont="1" applyFill="1" applyBorder="1" applyAlignment="1">
      <alignment horizontal="left"/>
    </xf>
    <xf numFmtId="0" fontId="25" fillId="6" borderId="21" xfId="0" applyFont="1" applyFill="1" applyBorder="1" applyAlignment="1">
      <alignment horizontal="right"/>
    </xf>
    <xf numFmtId="1" fontId="25" fillId="7" borderId="22" xfId="0" applyNumberFormat="1" applyFont="1" applyFill="1" applyBorder="1" applyAlignment="1">
      <alignment horizontal="left"/>
    </xf>
    <xf numFmtId="0" fontId="26" fillId="6" borderId="21" xfId="0" applyFont="1" applyFill="1" applyBorder="1" applyAlignment="1">
      <alignment horizontal="right"/>
    </xf>
    <xf numFmtId="167" fontId="26" fillId="6" borderId="22" xfId="0" applyNumberFormat="1" applyFont="1" applyFill="1" applyBorder="1" applyAlignment="1">
      <alignment horizontal="left"/>
    </xf>
    <xf numFmtId="0" fontId="26" fillId="6" borderId="23" xfId="0" applyFont="1" applyFill="1" applyBorder="1" applyAlignment="1">
      <alignment horizontal="right"/>
    </xf>
    <xf numFmtId="168" fontId="26" fillId="6" borderId="24" xfId="0" applyNumberFormat="1" applyFont="1" applyFill="1" applyBorder="1" applyAlignment="1">
      <alignment horizontal="left"/>
    </xf>
    <xf numFmtId="165" fontId="4" fillId="3" borderId="7" xfId="0" applyNumberFormat="1" applyFont="1" applyFill="1" applyBorder="1"/>
    <xf numFmtId="0" fontId="4" fillId="3" borderId="8" xfId="0" applyFont="1" applyFill="1" applyBorder="1"/>
    <xf numFmtId="0" fontId="29" fillId="3" borderId="0" xfId="0" applyFont="1" applyFill="1"/>
    <xf numFmtId="167" fontId="3" fillId="3" borderId="13" xfId="0" applyNumberFormat="1" applyFont="1" applyFill="1" applyBorder="1" applyAlignment="1">
      <alignment horizontal="left"/>
    </xf>
    <xf numFmtId="165" fontId="4" fillId="4" borderId="6" xfId="0" applyNumberFormat="1" applyFont="1" applyFill="1" applyBorder="1"/>
    <xf numFmtId="165" fontId="9" fillId="4" borderId="7" xfId="0" applyNumberFormat="1" applyFont="1" applyFill="1" applyBorder="1"/>
    <xf numFmtId="165" fontId="10" fillId="4" borderId="7" xfId="0" applyNumberFormat="1" applyFont="1" applyFill="1" applyBorder="1"/>
    <xf numFmtId="165" fontId="10" fillId="4" borderId="7" xfId="0" applyNumberFormat="1" applyFont="1" applyFill="1" applyBorder="1" applyAlignment="1">
      <alignment horizontal="left"/>
    </xf>
    <xf numFmtId="10" fontId="10" fillId="4" borderId="7" xfId="0" applyNumberFormat="1" applyFont="1" applyFill="1" applyBorder="1" applyAlignment="1">
      <alignment horizontal="center"/>
    </xf>
    <xf numFmtId="165" fontId="10" fillId="4" borderId="8" xfId="0" applyNumberFormat="1" applyFont="1" applyFill="1" applyBorder="1" applyAlignment="1">
      <alignment horizontal="center"/>
    </xf>
    <xf numFmtId="0" fontId="4" fillId="4" borderId="14" xfId="0" applyFont="1" applyFill="1" applyBorder="1"/>
    <xf numFmtId="0" fontId="0" fillId="4" borderId="15" xfId="0" applyFill="1" applyBorder="1" applyAlignment="1">
      <alignment horizontal="right"/>
    </xf>
    <xf numFmtId="0" fontId="27" fillId="4" borderId="15" xfId="0" applyFont="1" applyFill="1" applyBorder="1"/>
    <xf numFmtId="0" fontId="3" fillId="4" borderId="15" xfId="0" applyFont="1" applyFill="1" applyBorder="1"/>
    <xf numFmtId="0" fontId="4" fillId="3" borderId="25" xfId="0" applyFont="1" applyFill="1" applyBorder="1"/>
    <xf numFmtId="165" fontId="4" fillId="3" borderId="26" xfId="0" applyNumberFormat="1" applyFont="1" applyFill="1" applyBorder="1"/>
    <xf numFmtId="165" fontId="4" fillId="3" borderId="27" xfId="0" applyNumberFormat="1" applyFont="1" applyFill="1" applyBorder="1"/>
    <xf numFmtId="0" fontId="4" fillId="3" borderId="28" xfId="0" applyFont="1" applyFill="1" applyBorder="1"/>
    <xf numFmtId="165" fontId="4" fillId="3" borderId="29" xfId="0" applyNumberFormat="1" applyFont="1" applyFill="1" applyBorder="1"/>
    <xf numFmtId="165" fontId="4" fillId="3" borderId="29" xfId="0" applyNumberFormat="1" applyFont="1" applyFill="1" applyBorder="1" applyAlignment="1">
      <alignment horizontal="right"/>
    </xf>
    <xf numFmtId="10" fontId="4" fillId="3" borderId="29" xfId="0" applyNumberFormat="1" applyFont="1" applyFill="1" applyBorder="1"/>
    <xf numFmtId="0" fontId="4" fillId="3" borderId="29" xfId="0" applyFont="1" applyFill="1" applyBorder="1" applyAlignment="1">
      <alignment horizontal="center"/>
    </xf>
    <xf numFmtId="0" fontId="4" fillId="3" borderId="30" xfId="0" applyFont="1" applyFill="1" applyBorder="1"/>
    <xf numFmtId="0" fontId="20" fillId="3" borderId="0" xfId="0" applyFont="1" applyFill="1"/>
    <xf numFmtId="0" fontId="30" fillId="3" borderId="0" xfId="0" applyFont="1" applyFill="1"/>
    <xf numFmtId="0" fontId="17" fillId="5" borderId="3" xfId="0" applyFont="1" applyFill="1" applyBorder="1" applyProtection="1">
      <protection locked="0"/>
    </xf>
    <xf numFmtId="0" fontId="0" fillId="3" borderId="0" xfId="0" applyFill="1" applyAlignment="1">
      <alignment horizontal="left"/>
    </xf>
    <xf numFmtId="0" fontId="32" fillId="3" borderId="0" xfId="2" applyFill="1"/>
    <xf numFmtId="0" fontId="3" fillId="3" borderId="6" xfId="0" applyFont="1" applyFill="1" applyBorder="1"/>
    <xf numFmtId="165" fontId="4" fillId="3" borderId="9" xfId="0" applyNumberFormat="1" applyFont="1" applyFill="1" applyBorder="1" applyAlignment="1">
      <alignment horizontal="left"/>
    </xf>
    <xf numFmtId="167" fontId="3" fillId="3" borderId="10" xfId="0" applyNumberFormat="1" applyFont="1" applyFill="1" applyBorder="1" applyAlignment="1">
      <alignment horizontal="left"/>
    </xf>
    <xf numFmtId="0" fontId="4" fillId="3" borderId="11" xfId="0" applyFont="1" applyFill="1" applyBorder="1"/>
    <xf numFmtId="167" fontId="3" fillId="4" borderId="16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31" fillId="3" borderId="0" xfId="0" applyFont="1" applyFill="1"/>
    <xf numFmtId="0" fontId="33" fillId="3" borderId="0" xfId="0" applyFont="1" applyFill="1"/>
    <xf numFmtId="0" fontId="1" fillId="3" borderId="0" xfId="0" applyFont="1" applyFill="1"/>
    <xf numFmtId="0" fontId="0" fillId="8" borderId="31" xfId="0" applyFill="1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8" borderId="36" xfId="0" applyFill="1" applyBorder="1"/>
    <xf numFmtId="0" fontId="0" fillId="0" borderId="37" xfId="0" applyBorder="1" applyAlignment="1">
      <alignment horizontal="center"/>
    </xf>
    <xf numFmtId="0" fontId="0" fillId="8" borderId="21" xfId="0" applyFill="1" applyBorder="1"/>
    <xf numFmtId="0" fontId="0" fillId="0" borderId="22" xfId="0" applyBorder="1" applyAlignment="1">
      <alignment horizontal="center"/>
    </xf>
    <xf numFmtId="0" fontId="0" fillId="8" borderId="23" xfId="0" applyFill="1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45720</xdr:rowOff>
    </xdr:from>
    <xdr:to>
      <xdr:col>1</xdr:col>
      <xdr:colOff>304800</xdr:colOff>
      <xdr:row>0</xdr:row>
      <xdr:rowOff>197125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45720"/>
          <a:ext cx="746760" cy="151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1</xdr:col>
      <xdr:colOff>212064</xdr:colOff>
      <xdr:row>1</xdr:row>
      <xdr:rowOff>64756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403860</xdr:colOff>
      <xdr:row>0</xdr:row>
      <xdr:rowOff>68580</xdr:rowOff>
    </xdr:from>
    <xdr:to>
      <xdr:col>9</xdr:col>
      <xdr:colOff>342900</xdr:colOff>
      <xdr:row>1</xdr:row>
      <xdr:rowOff>49255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52260" y="68580"/>
          <a:ext cx="731520" cy="1483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160020</xdr:colOff>
      <xdr:row>0</xdr:row>
      <xdr:rowOff>38100</xdr:rowOff>
    </xdr:from>
    <xdr:to>
      <xdr:col>9</xdr:col>
      <xdr:colOff>487680</xdr:colOff>
      <xdr:row>1</xdr:row>
      <xdr:rowOff>129540</xdr:rowOff>
    </xdr:to>
    <xdr:pic>
      <xdr:nvPicPr>
        <xdr:cNvPr id="4098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6980" y="38100"/>
          <a:ext cx="327660" cy="2590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0</xdr:row>
      <xdr:rowOff>68580</xdr:rowOff>
    </xdr:from>
    <xdr:to>
      <xdr:col>2</xdr:col>
      <xdr:colOff>0</xdr:colOff>
      <xdr:row>1</xdr:row>
      <xdr:rowOff>67794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6200" y="68580"/>
          <a:ext cx="822960" cy="16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anastats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C1" sqref="C1:H1"/>
    </sheetView>
  </sheetViews>
  <sheetFormatPr baseColWidth="10" defaultColWidth="11.5703125" defaultRowHeight="12.75" x14ac:dyDescent="0.2"/>
  <cols>
    <col min="1" max="2" width="7.140625" style="41" customWidth="1"/>
    <col min="3" max="16384" width="11.5703125" style="41"/>
  </cols>
  <sheetData>
    <row r="1" spans="1:9" ht="15.75" x14ac:dyDescent="0.25">
      <c r="B1" s="79"/>
      <c r="C1" s="144" t="s">
        <v>118</v>
      </c>
      <c r="D1" s="144"/>
      <c r="E1" s="144"/>
      <c r="F1" s="144"/>
      <c r="G1" s="144"/>
      <c r="H1" s="144"/>
      <c r="I1" s="79"/>
    </row>
    <row r="3" spans="1:9" ht="15" x14ac:dyDescent="0.25">
      <c r="A3" s="80" t="s">
        <v>61</v>
      </c>
    </row>
    <row r="4" spans="1:9" x14ac:dyDescent="0.2">
      <c r="B4" s="41" t="s">
        <v>72</v>
      </c>
    </row>
    <row r="5" spans="1:9" x14ac:dyDescent="0.2">
      <c r="B5" s="43" t="s">
        <v>119</v>
      </c>
    </row>
    <row r="7" spans="1:9" ht="15.75" x14ac:dyDescent="0.3">
      <c r="B7" s="43" t="s">
        <v>120</v>
      </c>
    </row>
    <row r="9" spans="1:9" x14ac:dyDescent="0.2">
      <c r="B9" s="43" t="s">
        <v>134</v>
      </c>
    </row>
    <row r="10" spans="1:9" x14ac:dyDescent="0.2">
      <c r="B10" s="41" t="s">
        <v>62</v>
      </c>
    </row>
    <row r="11" spans="1:9" x14ac:dyDescent="0.2">
      <c r="B11" s="43"/>
    </row>
    <row r="12" spans="1:9" x14ac:dyDescent="0.2">
      <c r="B12" s="43" t="s">
        <v>122</v>
      </c>
    </row>
    <row r="13" spans="1:9" x14ac:dyDescent="0.2">
      <c r="B13" s="43" t="s">
        <v>140</v>
      </c>
    </row>
    <row r="15" spans="1:9" ht="15" x14ac:dyDescent="0.25">
      <c r="A15" s="80" t="s">
        <v>63</v>
      </c>
    </row>
    <row r="16" spans="1:9" x14ac:dyDescent="0.2">
      <c r="B16" s="43" t="s">
        <v>136</v>
      </c>
    </row>
    <row r="17" spans="1:3" x14ac:dyDescent="0.2">
      <c r="B17" s="43" t="s">
        <v>135</v>
      </c>
    </row>
    <row r="18" spans="1:3" x14ac:dyDescent="0.2">
      <c r="B18" s="43" t="s">
        <v>121</v>
      </c>
    </row>
    <row r="20" spans="1:3" ht="15" x14ac:dyDescent="0.25">
      <c r="A20" s="80" t="s">
        <v>86</v>
      </c>
    </row>
    <row r="21" spans="1:3" x14ac:dyDescent="0.2">
      <c r="B21" s="41" t="s">
        <v>87</v>
      </c>
    </row>
    <row r="22" spans="1:3" x14ac:dyDescent="0.2">
      <c r="B22" s="41" t="s">
        <v>88</v>
      </c>
    </row>
    <row r="24" spans="1:3" ht="15" x14ac:dyDescent="0.25">
      <c r="A24" s="80" t="s">
        <v>64</v>
      </c>
    </row>
    <row r="25" spans="1:3" x14ac:dyDescent="0.2">
      <c r="B25" s="43" t="s">
        <v>137</v>
      </c>
    </row>
    <row r="26" spans="1:3" x14ac:dyDescent="0.2">
      <c r="C26" s="81" t="s">
        <v>65</v>
      </c>
    </row>
    <row r="27" spans="1:3" x14ac:dyDescent="0.2">
      <c r="C27" s="81" t="s">
        <v>66</v>
      </c>
    </row>
    <row r="28" spans="1:3" x14ac:dyDescent="0.2">
      <c r="C28" s="81" t="s">
        <v>67</v>
      </c>
    </row>
    <row r="30" spans="1:3" x14ac:dyDescent="0.2">
      <c r="C30" s="49" t="s">
        <v>68</v>
      </c>
    </row>
    <row r="32" spans="1:3" x14ac:dyDescent="0.2">
      <c r="B32" s="41" t="s">
        <v>69</v>
      </c>
    </row>
    <row r="33" spans="1:4" x14ac:dyDescent="0.2">
      <c r="C33" s="81" t="s">
        <v>65</v>
      </c>
    </row>
    <row r="34" spans="1:4" x14ac:dyDescent="0.2">
      <c r="C34" s="81" t="s">
        <v>70</v>
      </c>
    </row>
    <row r="35" spans="1:4" x14ac:dyDescent="0.2">
      <c r="C35" s="81" t="s">
        <v>71</v>
      </c>
    </row>
    <row r="38" spans="1:4" x14ac:dyDescent="0.2">
      <c r="B38" s="41" t="s">
        <v>85</v>
      </c>
    </row>
    <row r="40" spans="1:4" x14ac:dyDescent="0.2">
      <c r="A40" s="43" t="s">
        <v>138</v>
      </c>
      <c r="D40" s="119" t="s">
        <v>139</v>
      </c>
    </row>
  </sheetData>
  <sheetProtection sheet="1" objects="1" scenarios="1"/>
  <mergeCells count="1">
    <mergeCell ref="C1:H1"/>
  </mergeCells>
  <phoneticPr fontId="14" type="noConversion"/>
  <hyperlinks>
    <hyperlink ref="D40" r:id="rId1" xr:uid="{00000000-0004-0000-0000-000000000000}"/>
  </hyperlinks>
  <pageMargins left="0.78740157499999996" right="0.78740157499999996" top="0.984251969" bottom="0.984251969" header="0.4921259845" footer="0.4921259845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21"/>
  <sheetViews>
    <sheetView workbookViewId="0">
      <selection activeCell="B14" sqref="B14"/>
    </sheetView>
  </sheetViews>
  <sheetFormatPr baseColWidth="10" defaultColWidth="11.5703125" defaultRowHeight="12.75" x14ac:dyDescent="0.2"/>
  <cols>
    <col min="1" max="1" width="11.5703125" style="41"/>
    <col min="2" max="3" width="7.28515625" style="41" customWidth="1"/>
    <col min="4" max="4" width="6" style="41" customWidth="1"/>
    <col min="5" max="5" width="5.7109375" style="41" customWidth="1"/>
    <col min="6" max="6" width="8.5703125" style="41" customWidth="1"/>
    <col min="7" max="7" width="8.140625" style="41" customWidth="1"/>
    <col min="8" max="8" width="11.42578125" style="41" customWidth="1"/>
    <col min="9" max="9" width="6" style="41" customWidth="1"/>
    <col min="10" max="10" width="7.42578125" style="41" customWidth="1"/>
    <col min="11" max="13" width="6.28515625" style="41" customWidth="1"/>
    <col min="14" max="14" width="6.28515625" style="41" hidden="1" customWidth="1"/>
    <col min="15" max="16" width="11.42578125" style="41" hidden="1" customWidth="1"/>
    <col min="17" max="17" width="5.5703125" style="41" hidden="1" customWidth="1"/>
    <col min="18" max="18" width="5.85546875" style="41" hidden="1" customWidth="1"/>
    <col min="19" max="19" width="6" style="41" hidden="1" customWidth="1"/>
    <col min="20" max="22" width="12.5703125" style="41" hidden="1" customWidth="1"/>
    <col min="23" max="23" width="12" style="41" hidden="1" customWidth="1"/>
    <col min="24" max="24" width="12.42578125" style="41" hidden="1" customWidth="1"/>
    <col min="25" max="26" width="6.28515625" style="41" hidden="1" customWidth="1"/>
    <col min="27" max="16384" width="11.5703125" style="41"/>
  </cols>
  <sheetData>
    <row r="2" spans="1:26" ht="15.75" x14ac:dyDescent="0.25">
      <c r="C2" s="144" t="s">
        <v>101</v>
      </c>
      <c r="D2" s="144"/>
      <c r="E2" s="144"/>
      <c r="F2" s="144"/>
      <c r="G2" s="144"/>
      <c r="H2" s="144"/>
      <c r="I2" s="79"/>
      <c r="J2" s="79"/>
      <c r="K2" s="79"/>
    </row>
    <row r="3" spans="1:26" ht="15" x14ac:dyDescent="0.2">
      <c r="C3" s="145" t="s">
        <v>102</v>
      </c>
      <c r="D3" s="145"/>
      <c r="E3" s="145"/>
      <c r="F3" s="145"/>
      <c r="G3" s="145"/>
      <c r="H3" s="145"/>
      <c r="I3" s="115"/>
      <c r="J3" s="115"/>
      <c r="K3" s="115"/>
    </row>
    <row r="4" spans="1:26" ht="15" x14ac:dyDescent="0.2">
      <c r="D4" s="42"/>
      <c r="E4" s="42"/>
      <c r="F4" s="42"/>
      <c r="G4" s="42"/>
      <c r="H4" s="42"/>
      <c r="I4" s="42"/>
      <c r="J4" s="42"/>
      <c r="K4" s="42"/>
    </row>
    <row r="5" spans="1:26" ht="15" x14ac:dyDescent="0.2">
      <c r="B5" s="43" t="s">
        <v>105</v>
      </c>
      <c r="D5" s="42"/>
      <c r="E5" s="42"/>
      <c r="F5" s="42"/>
      <c r="G5" s="42"/>
      <c r="H5" s="42"/>
      <c r="I5" s="42"/>
      <c r="J5" s="42"/>
      <c r="K5" s="42"/>
    </row>
    <row r="6" spans="1:26" x14ac:dyDescent="0.2">
      <c r="B6" s="43" t="s">
        <v>141</v>
      </c>
    </row>
    <row r="7" spans="1:26" x14ac:dyDescent="0.2">
      <c r="B7" s="43" t="s">
        <v>104</v>
      </c>
    </row>
    <row r="8" spans="1:26" x14ac:dyDescent="0.2">
      <c r="A8" s="44"/>
    </row>
    <row r="9" spans="1:26" x14ac:dyDescent="0.2">
      <c r="E9" s="56" t="s">
        <v>116</v>
      </c>
      <c r="F9" s="57"/>
      <c r="G9" s="57"/>
      <c r="H9" s="57"/>
      <c r="I9" s="58" t="s">
        <v>117</v>
      </c>
      <c r="J9" s="59" t="str">
        <f>IF(B11&lt;5,"",J30)</f>
        <v/>
      </c>
    </row>
    <row r="11" spans="1:26" x14ac:dyDescent="0.2">
      <c r="A11" s="45" t="s">
        <v>103</v>
      </c>
      <c r="B11" s="118">
        <f>B115</f>
        <v>0</v>
      </c>
      <c r="D11" s="46" t="s">
        <v>42</v>
      </c>
      <c r="E11" s="46"/>
      <c r="F11" s="46"/>
      <c r="G11" s="46"/>
      <c r="O11" s="41" t="s">
        <v>42</v>
      </c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spans="1:26" x14ac:dyDescent="0.2">
      <c r="D12" s="48" t="s">
        <v>33</v>
      </c>
      <c r="E12" s="46"/>
      <c r="F12" s="46"/>
      <c r="G12" s="46"/>
      <c r="I12" s="49"/>
      <c r="O12" s="41" t="s">
        <v>28</v>
      </c>
      <c r="P12" s="41" t="s">
        <v>28</v>
      </c>
      <c r="T12" s="41" t="s">
        <v>26</v>
      </c>
      <c r="X12" s="47"/>
      <c r="Y12" s="47"/>
      <c r="Z12" s="47"/>
    </row>
    <row r="13" spans="1:26" x14ac:dyDescent="0.2">
      <c r="A13" s="50" t="s">
        <v>0</v>
      </c>
      <c r="B13" s="41" t="s">
        <v>1</v>
      </c>
      <c r="C13" s="41" t="s">
        <v>2</v>
      </c>
      <c r="D13" s="46" t="s">
        <v>31</v>
      </c>
      <c r="E13" s="46" t="s">
        <v>32</v>
      </c>
      <c r="F13" s="46" t="s">
        <v>5</v>
      </c>
      <c r="G13" s="46" t="s">
        <v>6</v>
      </c>
      <c r="O13" s="41" t="s">
        <v>29</v>
      </c>
      <c r="P13" s="41" t="s">
        <v>30</v>
      </c>
      <c r="Q13" s="41" t="s">
        <v>3</v>
      </c>
      <c r="R13" s="41" t="s">
        <v>4</v>
      </c>
      <c r="S13" s="50" t="s">
        <v>24</v>
      </c>
      <c r="T13" s="41" t="s">
        <v>25</v>
      </c>
      <c r="W13" s="50" t="s">
        <v>24</v>
      </c>
      <c r="X13" s="41" t="s">
        <v>27</v>
      </c>
    </row>
    <row r="14" spans="1:26" x14ac:dyDescent="0.2">
      <c r="A14" s="41">
        <v>1</v>
      </c>
      <c r="B14" s="60"/>
      <c r="C14" s="60"/>
      <c r="D14" s="46" t="str">
        <f>IF(OR(Q14="",O14=""),"",Q14+(O14-1)/2)</f>
        <v/>
      </c>
      <c r="E14" s="46" t="str">
        <f>IF(OR(Q14="",O14=""),"",R14+(P14-1)/2)</f>
        <v/>
      </c>
      <c r="F14" s="46" t="str">
        <f t="shared" ref="F14:F31" si="0">IF(B14="","",D14-E14)</f>
        <v/>
      </c>
      <c r="G14" s="46" t="str">
        <f>IF(F14="","",F14^2)</f>
        <v/>
      </c>
      <c r="H14" s="46"/>
      <c r="I14" s="46"/>
      <c r="J14" s="46"/>
      <c r="K14" s="46"/>
      <c r="L14" s="46"/>
      <c r="M14" s="94"/>
      <c r="N14" s="94"/>
      <c r="O14" s="51" t="str">
        <f>IF(Q14="","",VLOOKUP(Q14,$S$14:$T$112,2))</f>
        <v/>
      </c>
      <c r="P14" s="51" t="str">
        <f>IF(R14="","",VLOOKUP(R14,$W$14:$X$112,2))</f>
        <v/>
      </c>
      <c r="Q14" s="41" t="str">
        <f>IF(B14="","",RANK(B14,$B$14:$B$113,TRUE))</f>
        <v/>
      </c>
      <c r="R14" s="41" t="str">
        <f>IF(C14="","",RANK(C14,$C$14:$C$113,TRUE))</f>
        <v/>
      </c>
      <c r="S14" s="41">
        <v>1</v>
      </c>
      <c r="T14" s="41">
        <f>COUNTIF($Q$14:$Q$113,S14)</f>
        <v>0</v>
      </c>
      <c r="U14" s="41">
        <f>(T14^3)-T14</f>
        <v>0</v>
      </c>
      <c r="W14" s="41">
        <v>1</v>
      </c>
      <c r="X14" s="41">
        <f>COUNTIF($R$14:$R$113,S14)</f>
        <v>0</v>
      </c>
      <c r="Y14" s="41">
        <f>(X14^3)-X14</f>
        <v>0</v>
      </c>
    </row>
    <row r="15" spans="1:26" x14ac:dyDescent="0.2">
      <c r="A15" s="41">
        <v>2</v>
      </c>
      <c r="B15" s="60"/>
      <c r="C15" s="60"/>
      <c r="D15" s="46" t="str">
        <f t="shared" ref="D15:D31" si="1">IF(OR(Q15="",O15=""),"",Q15+(O15-1)/2)</f>
        <v/>
      </c>
      <c r="E15" s="46" t="str">
        <f t="shared" ref="E15:E31" si="2">IF(OR(Q15="",O15=""),"",R15+(P15-1)/2)</f>
        <v/>
      </c>
      <c r="F15" s="46" t="str">
        <f t="shared" si="0"/>
        <v/>
      </c>
      <c r="G15" s="46" t="str">
        <f t="shared" ref="G15:G31" si="3">IF(F15="","",F15^2)</f>
        <v/>
      </c>
      <c r="H15" s="46"/>
      <c r="I15" s="116"/>
      <c r="J15" s="46"/>
      <c r="K15" s="46"/>
      <c r="L15" s="46"/>
      <c r="M15" s="94"/>
      <c r="N15" s="94"/>
      <c r="O15" s="51" t="str">
        <f t="shared" ref="O15:O78" si="4">IF(Q15="","",VLOOKUP(Q15,$S$14:$T$112,2))</f>
        <v/>
      </c>
      <c r="P15" s="51" t="str">
        <f t="shared" ref="P15:P78" si="5">IF(R15="","",VLOOKUP(R15,$W$14:$X$112,2))</f>
        <v/>
      </c>
      <c r="Q15" s="41" t="str">
        <f t="shared" ref="Q15:Q78" si="6">IF(B15="","",RANK(B15,$B$14:$B$113,TRUE))</f>
        <v/>
      </c>
      <c r="R15" s="41" t="str">
        <f t="shared" ref="R15:R78" si="7">IF(C15="","",RANK(C15,$C$14:$C$113,TRUE))</f>
        <v/>
      </c>
      <c r="S15" s="41">
        <v>2</v>
      </c>
      <c r="T15" s="41">
        <f t="shared" ref="T15:T78" si="8">COUNTIF($Q$14:$Q$113,S15)</f>
        <v>0</v>
      </c>
      <c r="U15" s="41">
        <f t="shared" ref="U15:U78" si="9">(T15^3)-T15</f>
        <v>0</v>
      </c>
      <c r="W15" s="41">
        <v>2</v>
      </c>
      <c r="X15" s="41">
        <f t="shared" ref="X15:X78" si="10">COUNTIF($R$14:$R$113,S15)</f>
        <v>0</v>
      </c>
      <c r="Y15" s="41">
        <f t="shared" ref="Y15:Y78" si="11">(X15^3)-X15</f>
        <v>0</v>
      </c>
    </row>
    <row r="16" spans="1:26" x14ac:dyDescent="0.2">
      <c r="A16" s="41">
        <v>3</v>
      </c>
      <c r="B16" s="60"/>
      <c r="C16" s="60"/>
      <c r="D16" s="46" t="str">
        <f t="shared" si="1"/>
        <v/>
      </c>
      <c r="E16" s="46" t="str">
        <f t="shared" si="2"/>
        <v/>
      </c>
      <c r="F16" s="46" t="str">
        <f t="shared" si="0"/>
        <v/>
      </c>
      <c r="G16" s="46" t="str">
        <f t="shared" si="3"/>
        <v/>
      </c>
      <c r="H16" s="46"/>
      <c r="I16" s="48"/>
      <c r="J16" s="46"/>
      <c r="K16" s="46"/>
      <c r="L16" s="46"/>
      <c r="M16" s="94"/>
      <c r="N16" s="94"/>
      <c r="O16" s="51" t="str">
        <f t="shared" si="4"/>
        <v/>
      </c>
      <c r="P16" s="51" t="str">
        <f t="shared" si="5"/>
        <v/>
      </c>
      <c r="Q16" s="41" t="str">
        <f t="shared" si="6"/>
        <v/>
      </c>
      <c r="R16" s="41" t="str">
        <f t="shared" si="7"/>
        <v/>
      </c>
      <c r="S16" s="41">
        <v>3</v>
      </c>
      <c r="T16" s="41">
        <f t="shared" si="8"/>
        <v>0</v>
      </c>
      <c r="U16" s="41">
        <f t="shared" si="9"/>
        <v>0</v>
      </c>
      <c r="W16" s="41">
        <v>3</v>
      </c>
      <c r="X16" s="41">
        <f t="shared" si="10"/>
        <v>0</v>
      </c>
      <c r="Y16" s="41">
        <f t="shared" si="11"/>
        <v>0</v>
      </c>
    </row>
    <row r="17" spans="1:25" x14ac:dyDescent="0.2">
      <c r="A17" s="41">
        <v>4</v>
      </c>
      <c r="B17" s="60"/>
      <c r="C17" s="60"/>
      <c r="D17" s="46" t="str">
        <f t="shared" si="1"/>
        <v/>
      </c>
      <c r="E17" s="46" t="str">
        <f t="shared" si="2"/>
        <v/>
      </c>
      <c r="F17" s="46" t="str">
        <f t="shared" si="0"/>
        <v/>
      </c>
      <c r="G17" s="46" t="str">
        <f t="shared" si="3"/>
        <v/>
      </c>
      <c r="H17" s="46"/>
      <c r="I17" s="46"/>
      <c r="J17" s="46"/>
      <c r="K17" s="46"/>
      <c r="L17" s="46"/>
      <c r="M17" s="94"/>
      <c r="N17" s="94"/>
      <c r="O17" s="51" t="str">
        <f t="shared" si="4"/>
        <v/>
      </c>
      <c r="P17" s="51" t="str">
        <f t="shared" si="5"/>
        <v/>
      </c>
      <c r="Q17" s="41" t="str">
        <f t="shared" si="6"/>
        <v/>
      </c>
      <c r="R17" s="41" t="str">
        <f t="shared" si="7"/>
        <v/>
      </c>
      <c r="S17" s="41">
        <v>4</v>
      </c>
      <c r="T17" s="41">
        <f t="shared" si="8"/>
        <v>0</v>
      </c>
      <c r="U17" s="41">
        <f t="shared" si="9"/>
        <v>0</v>
      </c>
      <c r="W17" s="41">
        <v>4</v>
      </c>
      <c r="X17" s="41">
        <f t="shared" si="10"/>
        <v>0</v>
      </c>
      <c r="Y17" s="41">
        <f t="shared" si="11"/>
        <v>0</v>
      </c>
    </row>
    <row r="18" spans="1:25" x14ac:dyDescent="0.2">
      <c r="A18" s="41">
        <v>5</v>
      </c>
      <c r="B18" s="60"/>
      <c r="C18" s="60"/>
      <c r="D18" s="46" t="str">
        <f t="shared" si="1"/>
        <v/>
      </c>
      <c r="E18" s="46" t="str">
        <f t="shared" si="2"/>
        <v/>
      </c>
      <c r="F18" s="46" t="str">
        <f t="shared" si="0"/>
        <v/>
      </c>
      <c r="G18" s="46" t="str">
        <f t="shared" si="3"/>
        <v/>
      </c>
      <c r="H18" s="46"/>
      <c r="I18" s="46"/>
      <c r="J18" s="46"/>
      <c r="K18" s="46"/>
      <c r="L18" s="46"/>
      <c r="M18" s="94"/>
      <c r="N18" s="94"/>
      <c r="O18" s="51" t="str">
        <f t="shared" si="4"/>
        <v/>
      </c>
      <c r="P18" s="51" t="str">
        <f t="shared" si="5"/>
        <v/>
      </c>
      <c r="Q18" s="41" t="str">
        <f t="shared" si="6"/>
        <v/>
      </c>
      <c r="R18" s="41" t="str">
        <f t="shared" si="7"/>
        <v/>
      </c>
      <c r="S18" s="41">
        <v>5</v>
      </c>
      <c r="T18" s="41">
        <f t="shared" si="8"/>
        <v>0</v>
      </c>
      <c r="U18" s="41">
        <f t="shared" si="9"/>
        <v>0</v>
      </c>
      <c r="W18" s="41">
        <v>5</v>
      </c>
      <c r="X18" s="41">
        <f t="shared" si="10"/>
        <v>0</v>
      </c>
      <c r="Y18" s="41">
        <f t="shared" si="11"/>
        <v>0</v>
      </c>
    </row>
    <row r="19" spans="1:25" x14ac:dyDescent="0.2">
      <c r="A19" s="41">
        <v>6</v>
      </c>
      <c r="B19" s="60"/>
      <c r="C19" s="60"/>
      <c r="D19" s="46" t="str">
        <f t="shared" si="1"/>
        <v/>
      </c>
      <c r="E19" s="46" t="str">
        <f t="shared" si="2"/>
        <v/>
      </c>
      <c r="F19" s="46" t="str">
        <f t="shared" si="0"/>
        <v/>
      </c>
      <c r="G19" s="46" t="str">
        <f t="shared" si="3"/>
        <v/>
      </c>
      <c r="H19" s="46"/>
      <c r="I19" s="46"/>
      <c r="J19" s="46"/>
      <c r="K19" s="46"/>
      <c r="L19" s="46"/>
      <c r="M19" s="94"/>
      <c r="N19" s="94"/>
      <c r="O19" s="51" t="str">
        <f t="shared" si="4"/>
        <v/>
      </c>
      <c r="P19" s="51" t="str">
        <f t="shared" si="5"/>
        <v/>
      </c>
      <c r="Q19" s="41" t="str">
        <f t="shared" si="6"/>
        <v/>
      </c>
      <c r="R19" s="41" t="str">
        <f t="shared" si="7"/>
        <v/>
      </c>
      <c r="S19" s="41">
        <v>6</v>
      </c>
      <c r="T19" s="41">
        <f t="shared" si="8"/>
        <v>0</v>
      </c>
      <c r="U19" s="41">
        <f t="shared" si="9"/>
        <v>0</v>
      </c>
      <c r="W19" s="41">
        <v>6</v>
      </c>
      <c r="X19" s="41">
        <f t="shared" si="10"/>
        <v>0</v>
      </c>
      <c r="Y19" s="41">
        <f t="shared" si="11"/>
        <v>0</v>
      </c>
    </row>
    <row r="20" spans="1:25" x14ac:dyDescent="0.2">
      <c r="A20" s="41">
        <v>7</v>
      </c>
      <c r="B20" s="60"/>
      <c r="C20" s="60"/>
      <c r="D20" s="46" t="str">
        <f t="shared" si="1"/>
        <v/>
      </c>
      <c r="E20" s="46" t="str">
        <f t="shared" si="2"/>
        <v/>
      </c>
      <c r="F20" s="46" t="str">
        <f t="shared" si="0"/>
        <v/>
      </c>
      <c r="G20" s="46" t="str">
        <f t="shared" si="3"/>
        <v/>
      </c>
      <c r="H20" s="46"/>
      <c r="I20" s="46"/>
      <c r="J20" s="46"/>
      <c r="K20" s="46"/>
      <c r="L20" s="46"/>
      <c r="M20" s="94"/>
      <c r="N20" s="94"/>
      <c r="O20" s="51" t="str">
        <f t="shared" si="4"/>
        <v/>
      </c>
      <c r="P20" s="51" t="str">
        <f t="shared" si="5"/>
        <v/>
      </c>
      <c r="Q20" s="41" t="str">
        <f t="shared" si="6"/>
        <v/>
      </c>
      <c r="R20" s="41" t="str">
        <f t="shared" si="7"/>
        <v/>
      </c>
      <c r="S20" s="41">
        <v>7</v>
      </c>
      <c r="T20" s="41">
        <f t="shared" si="8"/>
        <v>0</v>
      </c>
      <c r="U20" s="41">
        <f t="shared" si="9"/>
        <v>0</v>
      </c>
      <c r="W20" s="41">
        <v>7</v>
      </c>
      <c r="X20" s="41">
        <f t="shared" si="10"/>
        <v>0</v>
      </c>
      <c r="Y20" s="41">
        <f t="shared" si="11"/>
        <v>0</v>
      </c>
    </row>
    <row r="21" spans="1:25" x14ac:dyDescent="0.2">
      <c r="A21" s="41">
        <v>8</v>
      </c>
      <c r="B21" s="60"/>
      <c r="C21" s="60"/>
      <c r="D21" s="46" t="str">
        <f t="shared" si="1"/>
        <v/>
      </c>
      <c r="E21" s="46" t="str">
        <f t="shared" si="2"/>
        <v/>
      </c>
      <c r="F21" s="46" t="str">
        <f t="shared" si="0"/>
        <v/>
      </c>
      <c r="G21" s="46" t="str">
        <f t="shared" si="3"/>
        <v/>
      </c>
      <c r="H21" s="46"/>
      <c r="I21" s="46"/>
      <c r="J21" s="46"/>
      <c r="K21" s="46"/>
      <c r="L21" s="46"/>
      <c r="M21" s="94"/>
      <c r="N21" s="94"/>
      <c r="O21" s="51" t="str">
        <f t="shared" si="4"/>
        <v/>
      </c>
      <c r="P21" s="51" t="str">
        <f t="shared" si="5"/>
        <v/>
      </c>
      <c r="Q21" s="41" t="str">
        <f t="shared" si="6"/>
        <v/>
      </c>
      <c r="R21" s="41" t="str">
        <f t="shared" si="7"/>
        <v/>
      </c>
      <c r="S21" s="41">
        <v>8</v>
      </c>
      <c r="T21" s="41">
        <f t="shared" si="8"/>
        <v>0</v>
      </c>
      <c r="U21" s="41">
        <f t="shared" si="9"/>
        <v>0</v>
      </c>
      <c r="W21" s="41">
        <v>8</v>
      </c>
      <c r="X21" s="41">
        <f t="shared" si="10"/>
        <v>0</v>
      </c>
      <c r="Y21" s="41">
        <f t="shared" si="11"/>
        <v>0</v>
      </c>
    </row>
    <row r="22" spans="1:25" x14ac:dyDescent="0.2">
      <c r="A22" s="41">
        <v>9</v>
      </c>
      <c r="B22" s="60"/>
      <c r="C22" s="60"/>
      <c r="D22" s="46" t="str">
        <f t="shared" si="1"/>
        <v/>
      </c>
      <c r="E22" s="46" t="str">
        <f t="shared" si="2"/>
        <v/>
      </c>
      <c r="F22" s="46" t="str">
        <f t="shared" si="0"/>
        <v/>
      </c>
      <c r="G22" s="46" t="str">
        <f t="shared" si="3"/>
        <v/>
      </c>
      <c r="H22" s="46"/>
      <c r="I22" s="46"/>
      <c r="J22" s="46"/>
      <c r="K22" s="46"/>
      <c r="L22" s="46"/>
      <c r="M22" s="94"/>
      <c r="N22" s="94"/>
      <c r="O22" s="51" t="str">
        <f t="shared" si="4"/>
        <v/>
      </c>
      <c r="P22" s="51" t="str">
        <f t="shared" si="5"/>
        <v/>
      </c>
      <c r="Q22" s="41" t="str">
        <f t="shared" si="6"/>
        <v/>
      </c>
      <c r="R22" s="41" t="str">
        <f t="shared" si="7"/>
        <v/>
      </c>
      <c r="S22" s="41">
        <v>9</v>
      </c>
      <c r="T22" s="41">
        <f t="shared" si="8"/>
        <v>0</v>
      </c>
      <c r="U22" s="41">
        <f t="shared" si="9"/>
        <v>0</v>
      </c>
      <c r="W22" s="41">
        <v>9</v>
      </c>
      <c r="X22" s="41">
        <f t="shared" si="10"/>
        <v>0</v>
      </c>
      <c r="Y22" s="41">
        <f t="shared" si="11"/>
        <v>0</v>
      </c>
    </row>
    <row r="23" spans="1:25" x14ac:dyDescent="0.2">
      <c r="A23" s="41">
        <v>10</v>
      </c>
      <c r="B23" s="60"/>
      <c r="C23" s="60"/>
      <c r="D23" s="46" t="str">
        <f t="shared" si="1"/>
        <v/>
      </c>
      <c r="E23" s="46" t="str">
        <f t="shared" si="2"/>
        <v/>
      </c>
      <c r="F23" s="46" t="str">
        <f t="shared" si="0"/>
        <v/>
      </c>
      <c r="G23" s="46" t="str">
        <f t="shared" si="3"/>
        <v/>
      </c>
      <c r="H23" s="46"/>
      <c r="I23" s="46"/>
      <c r="J23" s="46"/>
      <c r="K23" s="46"/>
      <c r="L23" s="46"/>
      <c r="M23" s="94"/>
      <c r="N23" s="94"/>
      <c r="O23" s="51" t="str">
        <f t="shared" si="4"/>
        <v/>
      </c>
      <c r="P23" s="51" t="str">
        <f t="shared" si="5"/>
        <v/>
      </c>
      <c r="Q23" s="41" t="str">
        <f t="shared" si="6"/>
        <v/>
      </c>
      <c r="R23" s="41" t="str">
        <f t="shared" si="7"/>
        <v/>
      </c>
      <c r="S23" s="41">
        <v>10</v>
      </c>
      <c r="T23" s="41">
        <f t="shared" si="8"/>
        <v>0</v>
      </c>
      <c r="U23" s="41">
        <f t="shared" si="9"/>
        <v>0</v>
      </c>
      <c r="W23" s="41">
        <v>10</v>
      </c>
      <c r="X23" s="41">
        <f t="shared" si="10"/>
        <v>0</v>
      </c>
      <c r="Y23" s="41">
        <f t="shared" si="11"/>
        <v>0</v>
      </c>
    </row>
    <row r="24" spans="1:25" x14ac:dyDescent="0.2">
      <c r="A24" s="41">
        <v>11</v>
      </c>
      <c r="B24" s="60"/>
      <c r="C24" s="60"/>
      <c r="D24" s="46" t="str">
        <f t="shared" si="1"/>
        <v/>
      </c>
      <c r="E24" s="46" t="str">
        <f t="shared" si="2"/>
        <v/>
      </c>
      <c r="F24" s="46" t="str">
        <f t="shared" si="0"/>
        <v/>
      </c>
      <c r="G24" s="46" t="str">
        <f t="shared" si="3"/>
        <v/>
      </c>
      <c r="H24" s="46"/>
      <c r="I24" s="46"/>
      <c r="J24" s="46"/>
      <c r="K24" s="46"/>
      <c r="L24" s="46"/>
      <c r="M24" s="94"/>
      <c r="N24" s="94"/>
      <c r="O24" s="51" t="str">
        <f t="shared" si="4"/>
        <v/>
      </c>
      <c r="P24" s="51" t="str">
        <f t="shared" si="5"/>
        <v/>
      </c>
      <c r="Q24" s="41" t="str">
        <f t="shared" si="6"/>
        <v/>
      </c>
      <c r="R24" s="41" t="str">
        <f t="shared" si="7"/>
        <v/>
      </c>
      <c r="S24" s="41">
        <v>11</v>
      </c>
      <c r="T24" s="41">
        <f t="shared" si="8"/>
        <v>0</v>
      </c>
      <c r="U24" s="41">
        <f t="shared" si="9"/>
        <v>0</v>
      </c>
      <c r="W24" s="41">
        <v>11</v>
      </c>
      <c r="X24" s="41">
        <f t="shared" si="10"/>
        <v>0</v>
      </c>
      <c r="Y24" s="41">
        <f t="shared" si="11"/>
        <v>0</v>
      </c>
    </row>
    <row r="25" spans="1:25" x14ac:dyDescent="0.2">
      <c r="A25" s="41">
        <v>12</v>
      </c>
      <c r="B25" s="60"/>
      <c r="C25" s="60"/>
      <c r="D25" s="46" t="str">
        <f t="shared" si="1"/>
        <v/>
      </c>
      <c r="E25" s="46" t="str">
        <f t="shared" si="2"/>
        <v/>
      </c>
      <c r="F25" s="46" t="str">
        <f t="shared" si="0"/>
        <v/>
      </c>
      <c r="G25" s="46" t="str">
        <f t="shared" si="3"/>
        <v/>
      </c>
      <c r="H25" s="46"/>
      <c r="I25" s="46" t="s">
        <v>84</v>
      </c>
      <c r="J25" s="46"/>
      <c r="K25" s="46"/>
      <c r="L25" s="46"/>
      <c r="M25" s="94"/>
      <c r="N25" s="94"/>
      <c r="O25" s="51" t="str">
        <f t="shared" si="4"/>
        <v/>
      </c>
      <c r="P25" s="51" t="str">
        <f t="shared" si="5"/>
        <v/>
      </c>
      <c r="Q25" s="41" t="str">
        <f t="shared" si="6"/>
        <v/>
      </c>
      <c r="R25" s="41" t="str">
        <f t="shared" si="7"/>
        <v/>
      </c>
      <c r="S25" s="41">
        <v>12</v>
      </c>
      <c r="T25" s="41">
        <f t="shared" si="8"/>
        <v>0</v>
      </c>
      <c r="U25" s="41">
        <f t="shared" si="9"/>
        <v>0</v>
      </c>
      <c r="W25" s="41">
        <v>12</v>
      </c>
      <c r="X25" s="41">
        <f t="shared" si="10"/>
        <v>0</v>
      </c>
      <c r="Y25" s="41">
        <f t="shared" si="11"/>
        <v>0</v>
      </c>
    </row>
    <row r="26" spans="1:25" x14ac:dyDescent="0.2">
      <c r="A26" s="41">
        <v>13</v>
      </c>
      <c r="B26" s="60"/>
      <c r="C26" s="60"/>
      <c r="D26" s="46" t="str">
        <f t="shared" si="1"/>
        <v/>
      </c>
      <c r="E26" s="46" t="str">
        <f t="shared" si="2"/>
        <v/>
      </c>
      <c r="F26" s="46" t="str">
        <f t="shared" si="0"/>
        <v/>
      </c>
      <c r="G26" s="46" t="str">
        <f t="shared" si="3"/>
        <v/>
      </c>
      <c r="H26" s="46"/>
      <c r="I26" s="46" t="s">
        <v>78</v>
      </c>
      <c r="J26" s="46"/>
      <c r="K26" s="46"/>
      <c r="L26" s="46"/>
      <c r="M26" s="94"/>
      <c r="N26" s="94"/>
      <c r="O26" s="51" t="str">
        <f t="shared" si="4"/>
        <v/>
      </c>
      <c r="P26" s="51" t="str">
        <f t="shared" si="5"/>
        <v/>
      </c>
      <c r="Q26" s="41" t="str">
        <f t="shared" si="6"/>
        <v/>
      </c>
      <c r="R26" s="41" t="str">
        <f t="shared" si="7"/>
        <v/>
      </c>
      <c r="S26" s="41">
        <v>13</v>
      </c>
      <c r="T26" s="41">
        <f t="shared" si="8"/>
        <v>0</v>
      </c>
      <c r="U26" s="41">
        <f t="shared" si="9"/>
        <v>0</v>
      </c>
      <c r="W26" s="41">
        <v>13</v>
      </c>
      <c r="X26" s="41">
        <f t="shared" si="10"/>
        <v>0</v>
      </c>
      <c r="Y26" s="41">
        <f t="shared" si="11"/>
        <v>0</v>
      </c>
    </row>
    <row r="27" spans="1:25" x14ac:dyDescent="0.2">
      <c r="A27" s="41">
        <v>14</v>
      </c>
      <c r="B27" s="60"/>
      <c r="C27" s="60"/>
      <c r="D27" s="46" t="str">
        <f t="shared" si="1"/>
        <v/>
      </c>
      <c r="E27" s="46" t="str">
        <f t="shared" si="2"/>
        <v/>
      </c>
      <c r="F27" s="46" t="str">
        <f t="shared" si="0"/>
        <v/>
      </c>
      <c r="G27" s="46" t="str">
        <f t="shared" si="3"/>
        <v/>
      </c>
      <c r="H27" s="46"/>
      <c r="I27" s="46" t="s">
        <v>75</v>
      </c>
      <c r="J27" s="46">
        <f>U118</f>
        <v>0</v>
      </c>
      <c r="K27" s="46"/>
      <c r="L27" s="46"/>
      <c r="M27" s="94"/>
      <c r="N27" s="94"/>
      <c r="O27" s="51" t="str">
        <f t="shared" si="4"/>
        <v/>
      </c>
      <c r="P27" s="51" t="str">
        <f t="shared" si="5"/>
        <v/>
      </c>
      <c r="Q27" s="41" t="str">
        <f t="shared" si="6"/>
        <v/>
      </c>
      <c r="R27" s="41" t="str">
        <f t="shared" si="7"/>
        <v/>
      </c>
      <c r="S27" s="41">
        <v>14</v>
      </c>
      <c r="T27" s="41">
        <f t="shared" si="8"/>
        <v>0</v>
      </c>
      <c r="U27" s="41">
        <f t="shared" si="9"/>
        <v>0</v>
      </c>
      <c r="W27" s="41">
        <v>14</v>
      </c>
      <c r="X27" s="41">
        <f t="shared" si="10"/>
        <v>0</v>
      </c>
      <c r="Y27" s="41">
        <f t="shared" si="11"/>
        <v>0</v>
      </c>
    </row>
    <row r="28" spans="1:25" x14ac:dyDescent="0.2">
      <c r="A28" s="41">
        <v>15</v>
      </c>
      <c r="B28" s="60"/>
      <c r="C28" s="60"/>
      <c r="D28" s="46" t="str">
        <f t="shared" si="1"/>
        <v/>
      </c>
      <c r="E28" s="46" t="str">
        <f t="shared" si="2"/>
        <v/>
      </c>
      <c r="F28" s="46" t="str">
        <f t="shared" si="0"/>
        <v/>
      </c>
      <c r="G28" s="46" t="str">
        <f t="shared" si="3"/>
        <v/>
      </c>
      <c r="H28" s="46"/>
      <c r="I28" s="46" t="s">
        <v>76</v>
      </c>
      <c r="J28" s="46">
        <f>Y118</f>
        <v>0</v>
      </c>
      <c r="K28" s="46"/>
      <c r="L28" s="46"/>
      <c r="M28" s="94"/>
      <c r="N28" s="94"/>
      <c r="O28" s="51" t="str">
        <f t="shared" si="4"/>
        <v/>
      </c>
      <c r="P28" s="51" t="str">
        <f t="shared" si="5"/>
        <v/>
      </c>
      <c r="Q28" s="41" t="str">
        <f t="shared" si="6"/>
        <v/>
      </c>
      <c r="R28" s="41" t="str">
        <f t="shared" si="7"/>
        <v/>
      </c>
      <c r="S28" s="41">
        <v>15</v>
      </c>
      <c r="T28" s="41">
        <f t="shared" si="8"/>
        <v>0</v>
      </c>
      <c r="U28" s="41">
        <f t="shared" si="9"/>
        <v>0</v>
      </c>
      <c r="W28" s="41">
        <v>15</v>
      </c>
      <c r="X28" s="41">
        <f t="shared" si="10"/>
        <v>0</v>
      </c>
      <c r="Y28" s="41">
        <f t="shared" si="11"/>
        <v>0</v>
      </c>
    </row>
    <row r="29" spans="1:25" x14ac:dyDescent="0.2">
      <c r="A29" s="41">
        <v>16</v>
      </c>
      <c r="B29" s="60"/>
      <c r="C29" s="60"/>
      <c r="D29" s="46" t="str">
        <f t="shared" si="1"/>
        <v/>
      </c>
      <c r="E29" s="46" t="str">
        <f t="shared" si="2"/>
        <v/>
      </c>
      <c r="F29" s="46" t="str">
        <f t="shared" si="0"/>
        <v/>
      </c>
      <c r="G29" s="46" t="str">
        <f t="shared" si="3"/>
        <v/>
      </c>
      <c r="H29" s="46"/>
      <c r="I29" s="46"/>
      <c r="J29" s="46"/>
      <c r="K29" s="46"/>
      <c r="L29" s="46"/>
      <c r="M29" s="94"/>
      <c r="N29" s="94"/>
      <c r="O29" s="51" t="str">
        <f t="shared" si="4"/>
        <v/>
      </c>
      <c r="P29" s="51" t="str">
        <f t="shared" si="5"/>
        <v/>
      </c>
      <c r="Q29" s="41" t="str">
        <f t="shared" si="6"/>
        <v/>
      </c>
      <c r="R29" s="41" t="str">
        <f t="shared" si="7"/>
        <v/>
      </c>
      <c r="S29" s="41">
        <v>16</v>
      </c>
      <c r="T29" s="41">
        <f t="shared" si="8"/>
        <v>0</v>
      </c>
      <c r="U29" s="41">
        <f t="shared" si="9"/>
        <v>0</v>
      </c>
      <c r="W29" s="41">
        <v>16</v>
      </c>
      <c r="X29" s="41">
        <f t="shared" si="10"/>
        <v>0</v>
      </c>
      <c r="Y29" s="41">
        <f t="shared" si="11"/>
        <v>0</v>
      </c>
    </row>
    <row r="30" spans="1:25" x14ac:dyDescent="0.2">
      <c r="A30" s="41">
        <v>17</v>
      </c>
      <c r="B30" s="60"/>
      <c r="C30" s="60"/>
      <c r="D30" s="46" t="str">
        <f t="shared" si="1"/>
        <v/>
      </c>
      <c r="E30" s="46" t="str">
        <f t="shared" si="2"/>
        <v/>
      </c>
      <c r="F30" s="46" t="str">
        <f t="shared" si="0"/>
        <v/>
      </c>
      <c r="G30" s="46" t="str">
        <f t="shared" si="3"/>
        <v/>
      </c>
      <c r="H30" s="46"/>
      <c r="I30" s="46" t="s">
        <v>77</v>
      </c>
      <c r="J30" s="46" t="e">
        <f>(((B115^3)-B115)-(6*G115)-((J27+J28)/2))/SQRT((((B115^3)-B115)^2)-((J27+J28)*((B115^3)-B115))+(J27*J28))</f>
        <v>#DIV/0!</v>
      </c>
      <c r="K30" s="46"/>
      <c r="L30" s="46"/>
      <c r="M30" s="94"/>
      <c r="N30" s="94"/>
      <c r="O30" s="51" t="str">
        <f t="shared" si="4"/>
        <v/>
      </c>
      <c r="P30" s="51" t="str">
        <f t="shared" si="5"/>
        <v/>
      </c>
      <c r="Q30" s="41" t="str">
        <f t="shared" si="6"/>
        <v/>
      </c>
      <c r="R30" s="41" t="str">
        <f t="shared" si="7"/>
        <v/>
      </c>
      <c r="S30" s="41">
        <v>17</v>
      </c>
      <c r="T30" s="41">
        <f t="shared" si="8"/>
        <v>0</v>
      </c>
      <c r="U30" s="41">
        <f t="shared" si="9"/>
        <v>0</v>
      </c>
      <c r="W30" s="41">
        <v>17</v>
      </c>
      <c r="X30" s="41">
        <f t="shared" si="10"/>
        <v>0</v>
      </c>
      <c r="Y30" s="41">
        <f t="shared" si="11"/>
        <v>0</v>
      </c>
    </row>
    <row r="31" spans="1:25" x14ac:dyDescent="0.2">
      <c r="A31" s="41">
        <v>18</v>
      </c>
      <c r="B31" s="60"/>
      <c r="C31" s="60"/>
      <c r="D31" s="46" t="str">
        <f t="shared" si="1"/>
        <v/>
      </c>
      <c r="E31" s="46" t="str">
        <f t="shared" si="2"/>
        <v/>
      </c>
      <c r="F31" s="46" t="str">
        <f t="shared" si="0"/>
        <v/>
      </c>
      <c r="G31" s="46" t="str">
        <f t="shared" si="3"/>
        <v/>
      </c>
      <c r="H31" s="46"/>
      <c r="I31" s="46"/>
      <c r="J31" s="46"/>
      <c r="K31" s="46"/>
      <c r="L31" s="46"/>
      <c r="M31" s="94"/>
      <c r="N31" s="94"/>
      <c r="O31" s="51" t="str">
        <f t="shared" si="4"/>
        <v/>
      </c>
      <c r="P31" s="51" t="str">
        <f t="shared" si="5"/>
        <v/>
      </c>
      <c r="Q31" s="41" t="str">
        <f t="shared" si="6"/>
        <v/>
      </c>
      <c r="R31" s="41" t="str">
        <f t="shared" si="7"/>
        <v/>
      </c>
      <c r="S31" s="41">
        <v>18</v>
      </c>
      <c r="T31" s="41">
        <f t="shared" si="8"/>
        <v>0</v>
      </c>
      <c r="U31" s="41">
        <f t="shared" si="9"/>
        <v>0</v>
      </c>
      <c r="W31" s="41">
        <v>18</v>
      </c>
      <c r="X31" s="41">
        <f t="shared" si="10"/>
        <v>0</v>
      </c>
      <c r="Y31" s="41">
        <f t="shared" si="11"/>
        <v>0</v>
      </c>
    </row>
    <row r="32" spans="1:25" x14ac:dyDescent="0.2">
      <c r="A32" s="41">
        <v>19</v>
      </c>
      <c r="B32" s="60"/>
      <c r="C32" s="60"/>
      <c r="D32" s="46" t="str">
        <f t="shared" ref="D32:D95" si="12">IF(OR(Q32="",O32=""),"",Q32+(O32-1)/2)</f>
        <v/>
      </c>
      <c r="E32" s="46" t="str">
        <f t="shared" ref="E32:E95" si="13">IF(OR(Q32="",O32=""),"",R32+(P32-1)/2)</f>
        <v/>
      </c>
      <c r="F32" s="46" t="str">
        <f t="shared" ref="F32:F95" si="14">IF(B32="","",D32-E32)</f>
        <v/>
      </c>
      <c r="G32" s="46" t="str">
        <f t="shared" ref="G32:G95" si="15">IF(F32="","",F32^2)</f>
        <v/>
      </c>
      <c r="H32" s="46"/>
      <c r="I32" s="46"/>
      <c r="J32" s="46"/>
      <c r="K32" s="46"/>
      <c r="L32" s="46"/>
      <c r="M32" s="94"/>
      <c r="N32" s="94"/>
      <c r="O32" s="51" t="str">
        <f t="shared" si="4"/>
        <v/>
      </c>
      <c r="P32" s="51" t="str">
        <f t="shared" si="5"/>
        <v/>
      </c>
      <c r="Q32" s="41" t="str">
        <f t="shared" si="6"/>
        <v/>
      </c>
      <c r="R32" s="41" t="str">
        <f t="shared" si="7"/>
        <v/>
      </c>
      <c r="S32" s="41">
        <v>19</v>
      </c>
      <c r="T32" s="41">
        <f t="shared" si="8"/>
        <v>0</v>
      </c>
      <c r="U32" s="41">
        <f t="shared" si="9"/>
        <v>0</v>
      </c>
      <c r="W32" s="41">
        <v>19</v>
      </c>
      <c r="X32" s="41">
        <f t="shared" si="10"/>
        <v>0</v>
      </c>
      <c r="Y32" s="41">
        <f t="shared" si="11"/>
        <v>0</v>
      </c>
    </row>
    <row r="33" spans="1:25" x14ac:dyDescent="0.2">
      <c r="A33" s="41">
        <v>20</v>
      </c>
      <c r="B33" s="60"/>
      <c r="C33" s="60"/>
      <c r="D33" s="46" t="str">
        <f t="shared" si="12"/>
        <v/>
      </c>
      <c r="E33" s="46" t="str">
        <f t="shared" si="13"/>
        <v/>
      </c>
      <c r="F33" s="46" t="str">
        <f t="shared" si="14"/>
        <v/>
      </c>
      <c r="G33" s="46" t="str">
        <f t="shared" si="15"/>
        <v/>
      </c>
      <c r="H33" s="46"/>
      <c r="I33" s="46"/>
      <c r="J33" s="46"/>
      <c r="K33" s="46"/>
      <c r="L33" s="46"/>
      <c r="M33" s="94"/>
      <c r="N33" s="94"/>
      <c r="O33" s="51" t="str">
        <f t="shared" si="4"/>
        <v/>
      </c>
      <c r="P33" s="51" t="str">
        <f t="shared" si="5"/>
        <v/>
      </c>
      <c r="Q33" s="41" t="str">
        <f t="shared" si="6"/>
        <v/>
      </c>
      <c r="R33" s="41" t="str">
        <f t="shared" si="7"/>
        <v/>
      </c>
      <c r="S33" s="41">
        <v>20</v>
      </c>
      <c r="T33" s="41">
        <f t="shared" si="8"/>
        <v>0</v>
      </c>
      <c r="U33" s="41">
        <f t="shared" si="9"/>
        <v>0</v>
      </c>
      <c r="W33" s="41">
        <v>20</v>
      </c>
      <c r="X33" s="41">
        <f t="shared" si="10"/>
        <v>0</v>
      </c>
      <c r="Y33" s="41">
        <f t="shared" si="11"/>
        <v>0</v>
      </c>
    </row>
    <row r="34" spans="1:25" x14ac:dyDescent="0.2">
      <c r="A34" s="41">
        <v>21</v>
      </c>
      <c r="B34" s="60"/>
      <c r="C34" s="60"/>
      <c r="D34" s="46" t="str">
        <f t="shared" si="12"/>
        <v/>
      </c>
      <c r="E34" s="46" t="str">
        <f t="shared" si="13"/>
        <v/>
      </c>
      <c r="F34" s="46" t="str">
        <f t="shared" si="14"/>
        <v/>
      </c>
      <c r="G34" s="46" t="str">
        <f t="shared" si="15"/>
        <v/>
      </c>
      <c r="H34" s="46"/>
      <c r="I34" s="46"/>
      <c r="J34" s="46"/>
      <c r="K34" s="46"/>
      <c r="L34" s="46"/>
      <c r="M34" s="94"/>
      <c r="N34" s="94"/>
      <c r="O34" s="51" t="str">
        <f t="shared" si="4"/>
        <v/>
      </c>
      <c r="P34" s="51" t="str">
        <f t="shared" si="5"/>
        <v/>
      </c>
      <c r="Q34" s="41" t="str">
        <f t="shared" si="6"/>
        <v/>
      </c>
      <c r="R34" s="41" t="str">
        <f t="shared" si="7"/>
        <v/>
      </c>
      <c r="S34" s="41">
        <v>21</v>
      </c>
      <c r="T34" s="41">
        <f t="shared" si="8"/>
        <v>0</v>
      </c>
      <c r="U34" s="41">
        <f t="shared" si="9"/>
        <v>0</v>
      </c>
      <c r="W34" s="41">
        <v>21</v>
      </c>
      <c r="X34" s="41">
        <f t="shared" si="10"/>
        <v>0</v>
      </c>
      <c r="Y34" s="41">
        <f t="shared" si="11"/>
        <v>0</v>
      </c>
    </row>
    <row r="35" spans="1:25" x14ac:dyDescent="0.2">
      <c r="A35" s="41">
        <v>22</v>
      </c>
      <c r="B35" s="60"/>
      <c r="C35" s="60"/>
      <c r="D35" s="46" t="str">
        <f t="shared" si="12"/>
        <v/>
      </c>
      <c r="E35" s="46" t="str">
        <f t="shared" si="13"/>
        <v/>
      </c>
      <c r="F35" s="46" t="str">
        <f t="shared" si="14"/>
        <v/>
      </c>
      <c r="G35" s="46" t="str">
        <f t="shared" si="15"/>
        <v/>
      </c>
      <c r="H35" s="46"/>
      <c r="I35" s="46"/>
      <c r="J35" s="46"/>
      <c r="K35" s="46"/>
      <c r="L35" s="46"/>
      <c r="M35" s="94"/>
      <c r="N35" s="94"/>
      <c r="O35" s="51" t="str">
        <f t="shared" si="4"/>
        <v/>
      </c>
      <c r="P35" s="51" t="str">
        <f t="shared" si="5"/>
        <v/>
      </c>
      <c r="Q35" s="41" t="str">
        <f t="shared" si="6"/>
        <v/>
      </c>
      <c r="R35" s="41" t="str">
        <f t="shared" si="7"/>
        <v/>
      </c>
      <c r="S35" s="41">
        <v>22</v>
      </c>
      <c r="T35" s="41">
        <f t="shared" si="8"/>
        <v>0</v>
      </c>
      <c r="U35" s="41">
        <f t="shared" si="9"/>
        <v>0</v>
      </c>
      <c r="W35" s="41">
        <v>22</v>
      </c>
      <c r="X35" s="41">
        <f t="shared" si="10"/>
        <v>0</v>
      </c>
      <c r="Y35" s="41">
        <f t="shared" si="11"/>
        <v>0</v>
      </c>
    </row>
    <row r="36" spans="1:25" x14ac:dyDescent="0.2">
      <c r="A36" s="41">
        <v>23</v>
      </c>
      <c r="B36" s="60"/>
      <c r="C36" s="60"/>
      <c r="D36" s="46" t="str">
        <f t="shared" si="12"/>
        <v/>
      </c>
      <c r="E36" s="46" t="str">
        <f t="shared" si="13"/>
        <v/>
      </c>
      <c r="F36" s="46" t="str">
        <f t="shared" si="14"/>
        <v/>
      </c>
      <c r="G36" s="46" t="str">
        <f t="shared" si="15"/>
        <v/>
      </c>
      <c r="H36" s="46"/>
      <c r="I36" s="46"/>
      <c r="J36" s="46"/>
      <c r="K36" s="46"/>
      <c r="L36" s="46"/>
      <c r="M36" s="94"/>
      <c r="N36" s="94"/>
      <c r="O36" s="51" t="str">
        <f t="shared" si="4"/>
        <v/>
      </c>
      <c r="P36" s="51" t="str">
        <f t="shared" si="5"/>
        <v/>
      </c>
      <c r="Q36" s="41" t="str">
        <f t="shared" si="6"/>
        <v/>
      </c>
      <c r="R36" s="41" t="str">
        <f t="shared" si="7"/>
        <v/>
      </c>
      <c r="S36" s="41">
        <v>23</v>
      </c>
      <c r="T36" s="41">
        <f t="shared" si="8"/>
        <v>0</v>
      </c>
      <c r="U36" s="41">
        <f t="shared" si="9"/>
        <v>0</v>
      </c>
      <c r="W36" s="41">
        <v>23</v>
      </c>
      <c r="X36" s="41">
        <f t="shared" si="10"/>
        <v>0</v>
      </c>
      <c r="Y36" s="41">
        <f t="shared" si="11"/>
        <v>0</v>
      </c>
    </row>
    <row r="37" spans="1:25" x14ac:dyDescent="0.2">
      <c r="A37" s="41">
        <v>24</v>
      </c>
      <c r="B37" s="60"/>
      <c r="C37" s="60"/>
      <c r="D37" s="46" t="str">
        <f t="shared" si="12"/>
        <v/>
      </c>
      <c r="E37" s="46" t="str">
        <f t="shared" si="13"/>
        <v/>
      </c>
      <c r="F37" s="46" t="str">
        <f t="shared" si="14"/>
        <v/>
      </c>
      <c r="G37" s="46" t="str">
        <f t="shared" si="15"/>
        <v/>
      </c>
      <c r="H37" s="46"/>
      <c r="I37" s="46"/>
      <c r="J37" s="46"/>
      <c r="K37" s="46"/>
      <c r="L37" s="46"/>
      <c r="M37" s="94"/>
      <c r="N37" s="94"/>
      <c r="O37" s="51" t="str">
        <f t="shared" si="4"/>
        <v/>
      </c>
      <c r="P37" s="51" t="str">
        <f t="shared" si="5"/>
        <v/>
      </c>
      <c r="Q37" s="41" t="str">
        <f t="shared" si="6"/>
        <v/>
      </c>
      <c r="R37" s="41" t="str">
        <f t="shared" si="7"/>
        <v/>
      </c>
      <c r="S37" s="41">
        <v>24</v>
      </c>
      <c r="T37" s="41">
        <f t="shared" si="8"/>
        <v>0</v>
      </c>
      <c r="U37" s="41">
        <f t="shared" si="9"/>
        <v>0</v>
      </c>
      <c r="W37" s="41">
        <v>24</v>
      </c>
      <c r="X37" s="41">
        <f t="shared" si="10"/>
        <v>0</v>
      </c>
      <c r="Y37" s="41">
        <f t="shared" si="11"/>
        <v>0</v>
      </c>
    </row>
    <row r="38" spans="1:25" x14ac:dyDescent="0.2">
      <c r="A38" s="41">
        <v>25</v>
      </c>
      <c r="B38" s="60"/>
      <c r="C38" s="60"/>
      <c r="D38" s="46" t="str">
        <f t="shared" si="12"/>
        <v/>
      </c>
      <c r="E38" s="46" t="str">
        <f t="shared" si="13"/>
        <v/>
      </c>
      <c r="F38" s="46" t="str">
        <f t="shared" si="14"/>
        <v/>
      </c>
      <c r="G38" s="46" t="str">
        <f t="shared" si="15"/>
        <v/>
      </c>
      <c r="H38" s="46"/>
      <c r="I38" s="46"/>
      <c r="J38" s="46"/>
      <c r="K38" s="46"/>
      <c r="L38" s="46"/>
      <c r="M38" s="94"/>
      <c r="N38" s="94"/>
      <c r="O38" s="51" t="str">
        <f t="shared" si="4"/>
        <v/>
      </c>
      <c r="P38" s="51" t="str">
        <f t="shared" si="5"/>
        <v/>
      </c>
      <c r="Q38" s="41" t="str">
        <f t="shared" si="6"/>
        <v/>
      </c>
      <c r="R38" s="41" t="str">
        <f t="shared" si="7"/>
        <v/>
      </c>
      <c r="S38" s="41">
        <v>25</v>
      </c>
      <c r="T38" s="41">
        <f t="shared" si="8"/>
        <v>0</v>
      </c>
      <c r="U38" s="41">
        <f t="shared" si="9"/>
        <v>0</v>
      </c>
      <c r="W38" s="41">
        <v>25</v>
      </c>
      <c r="X38" s="41">
        <f t="shared" si="10"/>
        <v>0</v>
      </c>
      <c r="Y38" s="41">
        <f t="shared" si="11"/>
        <v>0</v>
      </c>
    </row>
    <row r="39" spans="1:25" x14ac:dyDescent="0.2">
      <c r="A39" s="41">
        <v>26</v>
      </c>
      <c r="B39" s="60"/>
      <c r="C39" s="60"/>
      <c r="D39" s="46" t="str">
        <f t="shared" si="12"/>
        <v/>
      </c>
      <c r="E39" s="46" t="str">
        <f t="shared" si="13"/>
        <v/>
      </c>
      <c r="F39" s="46" t="str">
        <f t="shared" si="14"/>
        <v/>
      </c>
      <c r="G39" s="46" t="str">
        <f t="shared" si="15"/>
        <v/>
      </c>
      <c r="H39" s="46"/>
      <c r="I39" s="46"/>
      <c r="J39" s="46"/>
      <c r="K39" s="46"/>
      <c r="L39" s="46"/>
      <c r="M39" s="94"/>
      <c r="N39" s="94"/>
      <c r="O39" s="51" t="str">
        <f t="shared" si="4"/>
        <v/>
      </c>
      <c r="P39" s="51" t="str">
        <f t="shared" si="5"/>
        <v/>
      </c>
      <c r="Q39" s="41" t="str">
        <f t="shared" si="6"/>
        <v/>
      </c>
      <c r="R39" s="41" t="str">
        <f t="shared" si="7"/>
        <v/>
      </c>
      <c r="S39" s="41">
        <v>26</v>
      </c>
      <c r="T39" s="41">
        <f t="shared" si="8"/>
        <v>0</v>
      </c>
      <c r="U39" s="41">
        <f t="shared" si="9"/>
        <v>0</v>
      </c>
      <c r="W39" s="41">
        <v>26</v>
      </c>
      <c r="X39" s="41">
        <f t="shared" si="10"/>
        <v>0</v>
      </c>
      <c r="Y39" s="41">
        <f t="shared" si="11"/>
        <v>0</v>
      </c>
    </row>
    <row r="40" spans="1:25" x14ac:dyDescent="0.2">
      <c r="A40" s="41">
        <v>27</v>
      </c>
      <c r="B40" s="60"/>
      <c r="C40" s="60"/>
      <c r="D40" s="46" t="str">
        <f t="shared" si="12"/>
        <v/>
      </c>
      <c r="E40" s="46" t="str">
        <f t="shared" si="13"/>
        <v/>
      </c>
      <c r="F40" s="46" t="str">
        <f t="shared" si="14"/>
        <v/>
      </c>
      <c r="G40" s="46" t="str">
        <f t="shared" si="15"/>
        <v/>
      </c>
      <c r="H40" s="46"/>
      <c r="I40" s="46"/>
      <c r="J40" s="46"/>
      <c r="K40" s="46"/>
      <c r="L40" s="46"/>
      <c r="M40" s="94"/>
      <c r="N40" s="94"/>
      <c r="O40" s="51" t="str">
        <f t="shared" si="4"/>
        <v/>
      </c>
      <c r="P40" s="51" t="str">
        <f t="shared" si="5"/>
        <v/>
      </c>
      <c r="Q40" s="41" t="str">
        <f t="shared" si="6"/>
        <v/>
      </c>
      <c r="R40" s="41" t="str">
        <f t="shared" si="7"/>
        <v/>
      </c>
      <c r="S40" s="41">
        <v>27</v>
      </c>
      <c r="T40" s="41">
        <f t="shared" si="8"/>
        <v>0</v>
      </c>
      <c r="U40" s="41">
        <f t="shared" si="9"/>
        <v>0</v>
      </c>
      <c r="W40" s="41">
        <v>27</v>
      </c>
      <c r="X40" s="41">
        <f t="shared" si="10"/>
        <v>0</v>
      </c>
      <c r="Y40" s="41">
        <f t="shared" si="11"/>
        <v>0</v>
      </c>
    </row>
    <row r="41" spans="1:25" x14ac:dyDescent="0.2">
      <c r="A41" s="41">
        <v>28</v>
      </c>
      <c r="B41" s="60"/>
      <c r="C41" s="60"/>
      <c r="D41" s="46" t="str">
        <f t="shared" si="12"/>
        <v/>
      </c>
      <c r="E41" s="46" t="str">
        <f t="shared" si="13"/>
        <v/>
      </c>
      <c r="F41" s="46" t="str">
        <f t="shared" si="14"/>
        <v/>
      </c>
      <c r="G41" s="46" t="str">
        <f t="shared" si="15"/>
        <v/>
      </c>
      <c r="H41" s="46"/>
      <c r="I41" s="46"/>
      <c r="J41" s="46"/>
      <c r="K41" s="46"/>
      <c r="L41" s="46"/>
      <c r="M41" s="94"/>
      <c r="N41" s="94"/>
      <c r="O41" s="51" t="str">
        <f t="shared" si="4"/>
        <v/>
      </c>
      <c r="P41" s="51" t="str">
        <f t="shared" si="5"/>
        <v/>
      </c>
      <c r="Q41" s="41" t="str">
        <f t="shared" si="6"/>
        <v/>
      </c>
      <c r="R41" s="41" t="str">
        <f t="shared" si="7"/>
        <v/>
      </c>
      <c r="S41" s="41">
        <v>28</v>
      </c>
      <c r="T41" s="41">
        <f t="shared" si="8"/>
        <v>0</v>
      </c>
      <c r="U41" s="41">
        <f t="shared" si="9"/>
        <v>0</v>
      </c>
      <c r="W41" s="41">
        <v>28</v>
      </c>
      <c r="X41" s="41">
        <f t="shared" si="10"/>
        <v>0</v>
      </c>
      <c r="Y41" s="41">
        <f t="shared" si="11"/>
        <v>0</v>
      </c>
    </row>
    <row r="42" spans="1:25" x14ac:dyDescent="0.2">
      <c r="A42" s="41">
        <v>29</v>
      </c>
      <c r="B42" s="60"/>
      <c r="C42" s="60"/>
      <c r="D42" s="46" t="str">
        <f t="shared" si="12"/>
        <v/>
      </c>
      <c r="E42" s="46" t="str">
        <f t="shared" si="13"/>
        <v/>
      </c>
      <c r="F42" s="46" t="str">
        <f t="shared" si="14"/>
        <v/>
      </c>
      <c r="G42" s="46" t="str">
        <f t="shared" si="15"/>
        <v/>
      </c>
      <c r="H42" s="46"/>
      <c r="I42" s="46"/>
      <c r="J42" s="46"/>
      <c r="K42" s="46"/>
      <c r="L42" s="46"/>
      <c r="M42" s="94"/>
      <c r="N42" s="94"/>
      <c r="O42" s="51" t="str">
        <f t="shared" si="4"/>
        <v/>
      </c>
      <c r="P42" s="51" t="str">
        <f t="shared" si="5"/>
        <v/>
      </c>
      <c r="Q42" s="41" t="str">
        <f t="shared" si="6"/>
        <v/>
      </c>
      <c r="R42" s="41" t="str">
        <f t="shared" si="7"/>
        <v/>
      </c>
      <c r="S42" s="41">
        <v>29</v>
      </c>
      <c r="T42" s="41">
        <f t="shared" si="8"/>
        <v>0</v>
      </c>
      <c r="U42" s="41">
        <f t="shared" si="9"/>
        <v>0</v>
      </c>
      <c r="W42" s="41">
        <v>29</v>
      </c>
      <c r="X42" s="41">
        <f t="shared" si="10"/>
        <v>0</v>
      </c>
      <c r="Y42" s="41">
        <f t="shared" si="11"/>
        <v>0</v>
      </c>
    </row>
    <row r="43" spans="1:25" x14ac:dyDescent="0.2">
      <c r="A43" s="41">
        <v>30</v>
      </c>
      <c r="B43" s="60"/>
      <c r="C43" s="60"/>
      <c r="D43" s="46" t="str">
        <f t="shared" si="12"/>
        <v/>
      </c>
      <c r="E43" s="46" t="str">
        <f t="shared" si="13"/>
        <v/>
      </c>
      <c r="F43" s="46" t="str">
        <f t="shared" si="14"/>
        <v/>
      </c>
      <c r="G43" s="46" t="str">
        <f t="shared" si="15"/>
        <v/>
      </c>
      <c r="H43" s="46"/>
      <c r="I43" s="46"/>
      <c r="J43" s="46"/>
      <c r="K43" s="46"/>
      <c r="L43" s="46"/>
      <c r="M43" s="94"/>
      <c r="N43" s="94"/>
      <c r="O43" s="51" t="str">
        <f t="shared" si="4"/>
        <v/>
      </c>
      <c r="P43" s="51" t="str">
        <f t="shared" si="5"/>
        <v/>
      </c>
      <c r="Q43" s="41" t="str">
        <f t="shared" si="6"/>
        <v/>
      </c>
      <c r="R43" s="41" t="str">
        <f t="shared" si="7"/>
        <v/>
      </c>
      <c r="S43" s="41">
        <v>30</v>
      </c>
      <c r="T43" s="41">
        <f t="shared" si="8"/>
        <v>0</v>
      </c>
      <c r="U43" s="41">
        <f t="shared" si="9"/>
        <v>0</v>
      </c>
      <c r="W43" s="41">
        <v>30</v>
      </c>
      <c r="X43" s="41">
        <f t="shared" si="10"/>
        <v>0</v>
      </c>
      <c r="Y43" s="41">
        <f t="shared" si="11"/>
        <v>0</v>
      </c>
    </row>
    <row r="44" spans="1:25" x14ac:dyDescent="0.2">
      <c r="A44" s="41">
        <v>31</v>
      </c>
      <c r="B44" s="60"/>
      <c r="C44" s="60"/>
      <c r="D44" s="46" t="str">
        <f t="shared" si="12"/>
        <v/>
      </c>
      <c r="E44" s="46" t="str">
        <f t="shared" si="13"/>
        <v/>
      </c>
      <c r="F44" s="46" t="str">
        <f t="shared" si="14"/>
        <v/>
      </c>
      <c r="G44" s="46" t="str">
        <f t="shared" si="15"/>
        <v/>
      </c>
      <c r="H44" s="46"/>
      <c r="I44" s="46"/>
      <c r="J44" s="46"/>
      <c r="K44" s="46"/>
      <c r="L44" s="46"/>
      <c r="M44" s="94"/>
      <c r="N44" s="94"/>
      <c r="O44" s="51" t="str">
        <f t="shared" si="4"/>
        <v/>
      </c>
      <c r="P44" s="51" t="str">
        <f t="shared" si="5"/>
        <v/>
      </c>
      <c r="Q44" s="41" t="str">
        <f t="shared" si="6"/>
        <v/>
      </c>
      <c r="R44" s="41" t="str">
        <f t="shared" si="7"/>
        <v/>
      </c>
      <c r="S44" s="41">
        <v>31</v>
      </c>
      <c r="T44" s="41">
        <f t="shared" si="8"/>
        <v>0</v>
      </c>
      <c r="U44" s="41">
        <f t="shared" si="9"/>
        <v>0</v>
      </c>
      <c r="W44" s="41">
        <v>31</v>
      </c>
      <c r="X44" s="41">
        <f t="shared" si="10"/>
        <v>0</v>
      </c>
      <c r="Y44" s="41">
        <f t="shared" si="11"/>
        <v>0</v>
      </c>
    </row>
    <row r="45" spans="1:25" x14ac:dyDescent="0.2">
      <c r="A45" s="41">
        <v>32</v>
      </c>
      <c r="B45" s="60"/>
      <c r="C45" s="60"/>
      <c r="D45" s="46" t="str">
        <f t="shared" si="12"/>
        <v/>
      </c>
      <c r="E45" s="46" t="str">
        <f t="shared" si="13"/>
        <v/>
      </c>
      <c r="F45" s="46" t="str">
        <f t="shared" si="14"/>
        <v/>
      </c>
      <c r="G45" s="46" t="str">
        <f t="shared" si="15"/>
        <v/>
      </c>
      <c r="H45" s="46"/>
      <c r="I45" s="46"/>
      <c r="J45" s="46"/>
      <c r="K45" s="46"/>
      <c r="L45" s="46"/>
      <c r="M45" s="94"/>
      <c r="N45" s="94"/>
      <c r="O45" s="51" t="str">
        <f t="shared" si="4"/>
        <v/>
      </c>
      <c r="P45" s="51" t="str">
        <f t="shared" si="5"/>
        <v/>
      </c>
      <c r="Q45" s="41" t="str">
        <f t="shared" si="6"/>
        <v/>
      </c>
      <c r="R45" s="41" t="str">
        <f t="shared" si="7"/>
        <v/>
      </c>
      <c r="S45" s="41">
        <v>32</v>
      </c>
      <c r="T45" s="41">
        <f t="shared" si="8"/>
        <v>0</v>
      </c>
      <c r="U45" s="41">
        <f t="shared" si="9"/>
        <v>0</v>
      </c>
      <c r="W45" s="41">
        <v>32</v>
      </c>
      <c r="X45" s="41">
        <f t="shared" si="10"/>
        <v>0</v>
      </c>
      <c r="Y45" s="41">
        <f t="shared" si="11"/>
        <v>0</v>
      </c>
    </row>
    <row r="46" spans="1:25" x14ac:dyDescent="0.2">
      <c r="A46" s="41">
        <v>33</v>
      </c>
      <c r="B46" s="60"/>
      <c r="C46" s="60"/>
      <c r="D46" s="46" t="str">
        <f t="shared" si="12"/>
        <v/>
      </c>
      <c r="E46" s="46" t="str">
        <f t="shared" si="13"/>
        <v/>
      </c>
      <c r="F46" s="46" t="str">
        <f t="shared" si="14"/>
        <v/>
      </c>
      <c r="G46" s="46" t="str">
        <f t="shared" si="15"/>
        <v/>
      </c>
      <c r="H46" s="46"/>
      <c r="I46" s="46"/>
      <c r="J46" s="46"/>
      <c r="K46" s="46"/>
      <c r="L46" s="46"/>
      <c r="M46" s="94"/>
      <c r="N46" s="94"/>
      <c r="O46" s="51" t="str">
        <f t="shared" si="4"/>
        <v/>
      </c>
      <c r="P46" s="51" t="str">
        <f t="shared" si="5"/>
        <v/>
      </c>
      <c r="Q46" s="41" t="str">
        <f t="shared" si="6"/>
        <v/>
      </c>
      <c r="R46" s="41" t="str">
        <f t="shared" si="7"/>
        <v/>
      </c>
      <c r="S46" s="41">
        <v>33</v>
      </c>
      <c r="T46" s="41">
        <f t="shared" si="8"/>
        <v>0</v>
      </c>
      <c r="U46" s="41">
        <f t="shared" si="9"/>
        <v>0</v>
      </c>
      <c r="W46" s="41">
        <v>33</v>
      </c>
      <c r="X46" s="41">
        <f t="shared" si="10"/>
        <v>0</v>
      </c>
      <c r="Y46" s="41">
        <f t="shared" si="11"/>
        <v>0</v>
      </c>
    </row>
    <row r="47" spans="1:25" x14ac:dyDescent="0.2">
      <c r="A47" s="41">
        <v>34</v>
      </c>
      <c r="B47" s="60"/>
      <c r="C47" s="60"/>
      <c r="D47" s="46" t="str">
        <f t="shared" si="12"/>
        <v/>
      </c>
      <c r="E47" s="46" t="str">
        <f t="shared" si="13"/>
        <v/>
      </c>
      <c r="F47" s="46" t="str">
        <f t="shared" si="14"/>
        <v/>
      </c>
      <c r="G47" s="46" t="str">
        <f t="shared" si="15"/>
        <v/>
      </c>
      <c r="H47" s="46"/>
      <c r="I47" s="46"/>
      <c r="J47" s="46"/>
      <c r="K47" s="46"/>
      <c r="L47" s="46"/>
      <c r="M47" s="94"/>
      <c r="N47" s="94"/>
      <c r="O47" s="51" t="str">
        <f t="shared" si="4"/>
        <v/>
      </c>
      <c r="P47" s="51" t="str">
        <f t="shared" si="5"/>
        <v/>
      </c>
      <c r="Q47" s="41" t="str">
        <f t="shared" si="6"/>
        <v/>
      </c>
      <c r="R47" s="41" t="str">
        <f t="shared" si="7"/>
        <v/>
      </c>
      <c r="S47" s="41">
        <v>34</v>
      </c>
      <c r="T47" s="41">
        <f t="shared" si="8"/>
        <v>0</v>
      </c>
      <c r="U47" s="41">
        <f t="shared" si="9"/>
        <v>0</v>
      </c>
      <c r="W47" s="41">
        <v>34</v>
      </c>
      <c r="X47" s="41">
        <f t="shared" si="10"/>
        <v>0</v>
      </c>
      <c r="Y47" s="41">
        <f t="shared" si="11"/>
        <v>0</v>
      </c>
    </row>
    <row r="48" spans="1:25" x14ac:dyDescent="0.2">
      <c r="A48" s="41">
        <v>35</v>
      </c>
      <c r="B48" s="60"/>
      <c r="C48" s="60"/>
      <c r="D48" s="46" t="str">
        <f t="shared" si="12"/>
        <v/>
      </c>
      <c r="E48" s="46" t="str">
        <f t="shared" si="13"/>
        <v/>
      </c>
      <c r="F48" s="46" t="str">
        <f t="shared" si="14"/>
        <v/>
      </c>
      <c r="G48" s="46" t="str">
        <f t="shared" si="15"/>
        <v/>
      </c>
      <c r="H48" s="46"/>
      <c r="I48" s="46"/>
      <c r="J48" s="46"/>
      <c r="K48" s="46"/>
      <c r="L48" s="46"/>
      <c r="M48" s="94"/>
      <c r="N48" s="94"/>
      <c r="O48" s="51" t="str">
        <f t="shared" si="4"/>
        <v/>
      </c>
      <c r="P48" s="51" t="str">
        <f t="shared" si="5"/>
        <v/>
      </c>
      <c r="Q48" s="41" t="str">
        <f t="shared" si="6"/>
        <v/>
      </c>
      <c r="R48" s="41" t="str">
        <f t="shared" si="7"/>
        <v/>
      </c>
      <c r="S48" s="41">
        <v>35</v>
      </c>
      <c r="T48" s="41">
        <f t="shared" si="8"/>
        <v>0</v>
      </c>
      <c r="U48" s="41">
        <f t="shared" si="9"/>
        <v>0</v>
      </c>
      <c r="W48" s="41">
        <v>35</v>
      </c>
      <c r="X48" s="41">
        <f t="shared" si="10"/>
        <v>0</v>
      </c>
      <c r="Y48" s="41">
        <f t="shared" si="11"/>
        <v>0</v>
      </c>
    </row>
    <row r="49" spans="1:25" x14ac:dyDescent="0.2">
      <c r="A49" s="41">
        <v>36</v>
      </c>
      <c r="B49" s="60"/>
      <c r="C49" s="60"/>
      <c r="D49" s="46" t="str">
        <f t="shared" si="12"/>
        <v/>
      </c>
      <c r="E49" s="46" t="str">
        <f t="shared" si="13"/>
        <v/>
      </c>
      <c r="F49" s="46" t="str">
        <f t="shared" si="14"/>
        <v/>
      </c>
      <c r="G49" s="46" t="str">
        <f t="shared" si="15"/>
        <v/>
      </c>
      <c r="H49" s="46"/>
      <c r="I49" s="46"/>
      <c r="J49" s="46"/>
      <c r="K49" s="46"/>
      <c r="L49" s="46"/>
      <c r="M49" s="94"/>
      <c r="N49" s="94"/>
      <c r="O49" s="51" t="str">
        <f t="shared" si="4"/>
        <v/>
      </c>
      <c r="P49" s="51" t="str">
        <f t="shared" si="5"/>
        <v/>
      </c>
      <c r="Q49" s="41" t="str">
        <f t="shared" si="6"/>
        <v/>
      </c>
      <c r="R49" s="41" t="str">
        <f t="shared" si="7"/>
        <v/>
      </c>
      <c r="S49" s="41">
        <v>36</v>
      </c>
      <c r="T49" s="41">
        <f t="shared" si="8"/>
        <v>0</v>
      </c>
      <c r="U49" s="41">
        <f t="shared" si="9"/>
        <v>0</v>
      </c>
      <c r="W49" s="41">
        <v>36</v>
      </c>
      <c r="X49" s="41">
        <f t="shared" si="10"/>
        <v>0</v>
      </c>
      <c r="Y49" s="41">
        <f t="shared" si="11"/>
        <v>0</v>
      </c>
    </row>
    <row r="50" spans="1:25" x14ac:dyDescent="0.2">
      <c r="A50" s="41">
        <v>37</v>
      </c>
      <c r="B50" s="60"/>
      <c r="C50" s="60"/>
      <c r="D50" s="46" t="str">
        <f t="shared" si="12"/>
        <v/>
      </c>
      <c r="E50" s="46" t="str">
        <f t="shared" si="13"/>
        <v/>
      </c>
      <c r="F50" s="46" t="str">
        <f t="shared" si="14"/>
        <v/>
      </c>
      <c r="G50" s="46" t="str">
        <f t="shared" si="15"/>
        <v/>
      </c>
      <c r="H50" s="46"/>
      <c r="I50" s="46"/>
      <c r="J50" s="46"/>
      <c r="K50" s="46"/>
      <c r="L50" s="46"/>
      <c r="M50" s="94"/>
      <c r="N50" s="94"/>
      <c r="O50" s="51" t="str">
        <f t="shared" si="4"/>
        <v/>
      </c>
      <c r="P50" s="51" t="str">
        <f t="shared" si="5"/>
        <v/>
      </c>
      <c r="Q50" s="41" t="str">
        <f t="shared" si="6"/>
        <v/>
      </c>
      <c r="R50" s="41" t="str">
        <f t="shared" si="7"/>
        <v/>
      </c>
      <c r="S50" s="41">
        <v>37</v>
      </c>
      <c r="T50" s="41">
        <f t="shared" si="8"/>
        <v>0</v>
      </c>
      <c r="U50" s="41">
        <f t="shared" si="9"/>
        <v>0</v>
      </c>
      <c r="W50" s="41">
        <v>37</v>
      </c>
      <c r="X50" s="41">
        <f t="shared" si="10"/>
        <v>0</v>
      </c>
      <c r="Y50" s="41">
        <f t="shared" si="11"/>
        <v>0</v>
      </c>
    </row>
    <row r="51" spans="1:25" x14ac:dyDescent="0.2">
      <c r="A51" s="41">
        <v>38</v>
      </c>
      <c r="B51" s="60"/>
      <c r="C51" s="60"/>
      <c r="D51" s="46" t="str">
        <f t="shared" si="12"/>
        <v/>
      </c>
      <c r="E51" s="46" t="str">
        <f t="shared" si="13"/>
        <v/>
      </c>
      <c r="F51" s="46" t="str">
        <f t="shared" si="14"/>
        <v/>
      </c>
      <c r="G51" s="46" t="str">
        <f t="shared" si="15"/>
        <v/>
      </c>
      <c r="H51" s="46"/>
      <c r="I51" s="46"/>
      <c r="J51" s="46"/>
      <c r="K51" s="46"/>
      <c r="L51" s="46"/>
      <c r="M51" s="94"/>
      <c r="N51" s="94"/>
      <c r="O51" s="51" t="str">
        <f t="shared" si="4"/>
        <v/>
      </c>
      <c r="P51" s="51" t="str">
        <f t="shared" si="5"/>
        <v/>
      </c>
      <c r="Q51" s="41" t="str">
        <f t="shared" si="6"/>
        <v/>
      </c>
      <c r="R51" s="41" t="str">
        <f t="shared" si="7"/>
        <v/>
      </c>
      <c r="S51" s="41">
        <v>38</v>
      </c>
      <c r="T51" s="41">
        <f t="shared" si="8"/>
        <v>0</v>
      </c>
      <c r="U51" s="41">
        <f t="shared" si="9"/>
        <v>0</v>
      </c>
      <c r="W51" s="41">
        <v>38</v>
      </c>
      <c r="X51" s="41">
        <f t="shared" si="10"/>
        <v>0</v>
      </c>
      <c r="Y51" s="41">
        <f t="shared" si="11"/>
        <v>0</v>
      </c>
    </row>
    <row r="52" spans="1:25" x14ac:dyDescent="0.2">
      <c r="A52" s="41">
        <v>39</v>
      </c>
      <c r="B52" s="60"/>
      <c r="C52" s="60"/>
      <c r="D52" s="46" t="str">
        <f t="shared" si="12"/>
        <v/>
      </c>
      <c r="E52" s="46" t="str">
        <f t="shared" si="13"/>
        <v/>
      </c>
      <c r="F52" s="46" t="str">
        <f t="shared" si="14"/>
        <v/>
      </c>
      <c r="G52" s="46" t="str">
        <f t="shared" si="15"/>
        <v/>
      </c>
      <c r="H52" s="46"/>
      <c r="I52" s="46"/>
      <c r="J52" s="46"/>
      <c r="K52" s="46"/>
      <c r="L52" s="46"/>
      <c r="M52" s="94"/>
      <c r="N52" s="94"/>
      <c r="O52" s="51" t="str">
        <f t="shared" si="4"/>
        <v/>
      </c>
      <c r="P52" s="51" t="str">
        <f t="shared" si="5"/>
        <v/>
      </c>
      <c r="Q52" s="41" t="str">
        <f t="shared" si="6"/>
        <v/>
      </c>
      <c r="R52" s="41" t="str">
        <f t="shared" si="7"/>
        <v/>
      </c>
      <c r="S52" s="41">
        <v>39</v>
      </c>
      <c r="T52" s="41">
        <f t="shared" si="8"/>
        <v>0</v>
      </c>
      <c r="U52" s="41">
        <f t="shared" si="9"/>
        <v>0</v>
      </c>
      <c r="W52" s="41">
        <v>39</v>
      </c>
      <c r="X52" s="41">
        <f t="shared" si="10"/>
        <v>0</v>
      </c>
      <c r="Y52" s="41">
        <f t="shared" si="11"/>
        <v>0</v>
      </c>
    </row>
    <row r="53" spans="1:25" x14ac:dyDescent="0.2">
      <c r="A53" s="41">
        <v>40</v>
      </c>
      <c r="B53" s="60"/>
      <c r="C53" s="60"/>
      <c r="D53" s="46" t="str">
        <f t="shared" si="12"/>
        <v/>
      </c>
      <c r="E53" s="46" t="str">
        <f t="shared" si="13"/>
        <v/>
      </c>
      <c r="F53" s="46" t="str">
        <f t="shared" si="14"/>
        <v/>
      </c>
      <c r="G53" s="46" t="str">
        <f t="shared" si="15"/>
        <v/>
      </c>
      <c r="H53" s="46"/>
      <c r="I53" s="46"/>
      <c r="J53" s="46"/>
      <c r="K53" s="46"/>
      <c r="L53" s="46"/>
      <c r="M53" s="94"/>
      <c r="N53" s="94"/>
      <c r="O53" s="51" t="str">
        <f t="shared" si="4"/>
        <v/>
      </c>
      <c r="P53" s="51" t="str">
        <f t="shared" si="5"/>
        <v/>
      </c>
      <c r="Q53" s="41" t="str">
        <f t="shared" si="6"/>
        <v/>
      </c>
      <c r="R53" s="41" t="str">
        <f t="shared" si="7"/>
        <v/>
      </c>
      <c r="S53" s="41">
        <v>40</v>
      </c>
      <c r="T53" s="41">
        <f t="shared" si="8"/>
        <v>0</v>
      </c>
      <c r="U53" s="41">
        <f t="shared" si="9"/>
        <v>0</v>
      </c>
      <c r="W53" s="41">
        <v>40</v>
      </c>
      <c r="X53" s="41">
        <f t="shared" si="10"/>
        <v>0</v>
      </c>
      <c r="Y53" s="41">
        <f t="shared" si="11"/>
        <v>0</v>
      </c>
    </row>
    <row r="54" spans="1:25" x14ac:dyDescent="0.2">
      <c r="A54" s="41">
        <v>41</v>
      </c>
      <c r="B54" s="60"/>
      <c r="C54" s="60"/>
      <c r="D54" s="46" t="str">
        <f t="shared" si="12"/>
        <v/>
      </c>
      <c r="E54" s="46" t="str">
        <f t="shared" si="13"/>
        <v/>
      </c>
      <c r="F54" s="46" t="str">
        <f t="shared" si="14"/>
        <v/>
      </c>
      <c r="G54" s="46" t="str">
        <f t="shared" si="15"/>
        <v/>
      </c>
      <c r="H54" s="46"/>
      <c r="I54" s="46"/>
      <c r="J54" s="46"/>
      <c r="K54" s="46"/>
      <c r="L54" s="46"/>
      <c r="M54" s="94"/>
      <c r="N54" s="94"/>
      <c r="O54" s="51" t="str">
        <f t="shared" si="4"/>
        <v/>
      </c>
      <c r="P54" s="51" t="str">
        <f t="shared" si="5"/>
        <v/>
      </c>
      <c r="Q54" s="41" t="str">
        <f t="shared" si="6"/>
        <v/>
      </c>
      <c r="R54" s="41" t="str">
        <f t="shared" si="7"/>
        <v/>
      </c>
      <c r="S54" s="41">
        <v>41</v>
      </c>
      <c r="T54" s="41">
        <f t="shared" si="8"/>
        <v>0</v>
      </c>
      <c r="U54" s="41">
        <f t="shared" si="9"/>
        <v>0</v>
      </c>
      <c r="W54" s="41">
        <v>41</v>
      </c>
      <c r="X54" s="41">
        <f t="shared" si="10"/>
        <v>0</v>
      </c>
      <c r="Y54" s="41">
        <f t="shared" si="11"/>
        <v>0</v>
      </c>
    </row>
    <row r="55" spans="1:25" x14ac:dyDescent="0.2">
      <c r="A55" s="41">
        <v>42</v>
      </c>
      <c r="B55" s="60"/>
      <c r="C55" s="60"/>
      <c r="D55" s="46" t="str">
        <f t="shared" si="12"/>
        <v/>
      </c>
      <c r="E55" s="46" t="str">
        <f t="shared" si="13"/>
        <v/>
      </c>
      <c r="F55" s="46" t="str">
        <f t="shared" si="14"/>
        <v/>
      </c>
      <c r="G55" s="46" t="str">
        <f t="shared" si="15"/>
        <v/>
      </c>
      <c r="H55" s="46"/>
      <c r="I55" s="46"/>
      <c r="J55" s="46"/>
      <c r="K55" s="46"/>
      <c r="L55" s="46"/>
      <c r="M55" s="94"/>
      <c r="N55" s="94"/>
      <c r="O55" s="51" t="str">
        <f t="shared" si="4"/>
        <v/>
      </c>
      <c r="P55" s="51" t="str">
        <f t="shared" si="5"/>
        <v/>
      </c>
      <c r="Q55" s="41" t="str">
        <f t="shared" si="6"/>
        <v/>
      </c>
      <c r="R55" s="41" t="str">
        <f t="shared" si="7"/>
        <v/>
      </c>
      <c r="S55" s="41">
        <v>42</v>
      </c>
      <c r="T55" s="41">
        <f t="shared" si="8"/>
        <v>0</v>
      </c>
      <c r="U55" s="41">
        <f t="shared" si="9"/>
        <v>0</v>
      </c>
      <c r="W55" s="41">
        <v>42</v>
      </c>
      <c r="X55" s="41">
        <f t="shared" si="10"/>
        <v>0</v>
      </c>
      <c r="Y55" s="41">
        <f t="shared" si="11"/>
        <v>0</v>
      </c>
    </row>
    <row r="56" spans="1:25" x14ac:dyDescent="0.2">
      <c r="A56" s="41">
        <v>43</v>
      </c>
      <c r="B56" s="60"/>
      <c r="C56" s="60"/>
      <c r="D56" s="46" t="str">
        <f t="shared" si="12"/>
        <v/>
      </c>
      <c r="E56" s="46" t="str">
        <f t="shared" si="13"/>
        <v/>
      </c>
      <c r="F56" s="46" t="str">
        <f t="shared" si="14"/>
        <v/>
      </c>
      <c r="G56" s="46" t="str">
        <f t="shared" si="15"/>
        <v/>
      </c>
      <c r="H56" s="46"/>
      <c r="I56" s="46"/>
      <c r="J56" s="46"/>
      <c r="K56" s="46"/>
      <c r="L56" s="46"/>
      <c r="M56" s="94"/>
      <c r="N56" s="94"/>
      <c r="O56" s="51" t="str">
        <f t="shared" si="4"/>
        <v/>
      </c>
      <c r="P56" s="51" t="str">
        <f t="shared" si="5"/>
        <v/>
      </c>
      <c r="Q56" s="41" t="str">
        <f t="shared" si="6"/>
        <v/>
      </c>
      <c r="R56" s="41" t="str">
        <f t="shared" si="7"/>
        <v/>
      </c>
      <c r="S56" s="41">
        <v>43</v>
      </c>
      <c r="T56" s="41">
        <f t="shared" si="8"/>
        <v>0</v>
      </c>
      <c r="U56" s="41">
        <f t="shared" si="9"/>
        <v>0</v>
      </c>
      <c r="W56" s="41">
        <v>43</v>
      </c>
      <c r="X56" s="41">
        <f t="shared" si="10"/>
        <v>0</v>
      </c>
      <c r="Y56" s="41">
        <f t="shared" si="11"/>
        <v>0</v>
      </c>
    </row>
    <row r="57" spans="1:25" x14ac:dyDescent="0.2">
      <c r="A57" s="41">
        <v>44</v>
      </c>
      <c r="B57" s="60"/>
      <c r="C57" s="60"/>
      <c r="D57" s="46" t="str">
        <f t="shared" si="12"/>
        <v/>
      </c>
      <c r="E57" s="46" t="str">
        <f t="shared" si="13"/>
        <v/>
      </c>
      <c r="F57" s="46" t="str">
        <f t="shared" si="14"/>
        <v/>
      </c>
      <c r="G57" s="46" t="str">
        <f t="shared" si="15"/>
        <v/>
      </c>
      <c r="H57" s="46"/>
      <c r="I57" s="46"/>
      <c r="J57" s="46"/>
      <c r="K57" s="46"/>
      <c r="L57" s="46"/>
      <c r="M57" s="94"/>
      <c r="N57" s="94"/>
      <c r="O57" s="51" t="str">
        <f t="shared" si="4"/>
        <v/>
      </c>
      <c r="P57" s="51" t="str">
        <f t="shared" si="5"/>
        <v/>
      </c>
      <c r="Q57" s="41" t="str">
        <f t="shared" si="6"/>
        <v/>
      </c>
      <c r="R57" s="41" t="str">
        <f t="shared" si="7"/>
        <v/>
      </c>
      <c r="S57" s="41">
        <v>44</v>
      </c>
      <c r="T57" s="41">
        <f t="shared" si="8"/>
        <v>0</v>
      </c>
      <c r="U57" s="41">
        <f t="shared" si="9"/>
        <v>0</v>
      </c>
      <c r="W57" s="41">
        <v>44</v>
      </c>
      <c r="X57" s="41">
        <f t="shared" si="10"/>
        <v>0</v>
      </c>
      <c r="Y57" s="41">
        <f t="shared" si="11"/>
        <v>0</v>
      </c>
    </row>
    <row r="58" spans="1:25" x14ac:dyDescent="0.2">
      <c r="A58" s="41">
        <v>45</v>
      </c>
      <c r="B58" s="60"/>
      <c r="C58" s="60"/>
      <c r="D58" s="46" t="str">
        <f t="shared" si="12"/>
        <v/>
      </c>
      <c r="E58" s="46" t="str">
        <f t="shared" si="13"/>
        <v/>
      </c>
      <c r="F58" s="46" t="str">
        <f t="shared" si="14"/>
        <v/>
      </c>
      <c r="G58" s="46" t="str">
        <f t="shared" si="15"/>
        <v/>
      </c>
      <c r="H58" s="46"/>
      <c r="I58" s="46"/>
      <c r="J58" s="46"/>
      <c r="K58" s="46"/>
      <c r="L58" s="46"/>
      <c r="M58" s="94"/>
      <c r="N58" s="94"/>
      <c r="O58" s="51" t="str">
        <f t="shared" si="4"/>
        <v/>
      </c>
      <c r="P58" s="51" t="str">
        <f t="shared" si="5"/>
        <v/>
      </c>
      <c r="Q58" s="41" t="str">
        <f t="shared" si="6"/>
        <v/>
      </c>
      <c r="R58" s="41" t="str">
        <f t="shared" si="7"/>
        <v/>
      </c>
      <c r="S58" s="41">
        <v>45</v>
      </c>
      <c r="T58" s="41">
        <f t="shared" si="8"/>
        <v>0</v>
      </c>
      <c r="U58" s="41">
        <f t="shared" si="9"/>
        <v>0</v>
      </c>
      <c r="W58" s="41">
        <v>45</v>
      </c>
      <c r="X58" s="41">
        <f t="shared" si="10"/>
        <v>0</v>
      </c>
      <c r="Y58" s="41">
        <f t="shared" si="11"/>
        <v>0</v>
      </c>
    </row>
    <row r="59" spans="1:25" x14ac:dyDescent="0.2">
      <c r="A59" s="41">
        <v>46</v>
      </c>
      <c r="B59" s="60"/>
      <c r="C59" s="60"/>
      <c r="D59" s="46" t="str">
        <f t="shared" si="12"/>
        <v/>
      </c>
      <c r="E59" s="46" t="str">
        <f t="shared" si="13"/>
        <v/>
      </c>
      <c r="F59" s="46" t="str">
        <f t="shared" si="14"/>
        <v/>
      </c>
      <c r="G59" s="46" t="str">
        <f t="shared" si="15"/>
        <v/>
      </c>
      <c r="H59" s="46"/>
      <c r="I59" s="46"/>
      <c r="J59" s="46"/>
      <c r="K59" s="46"/>
      <c r="L59" s="46"/>
      <c r="M59" s="94"/>
      <c r="N59" s="94"/>
      <c r="O59" s="51" t="str">
        <f t="shared" si="4"/>
        <v/>
      </c>
      <c r="P59" s="51" t="str">
        <f t="shared" si="5"/>
        <v/>
      </c>
      <c r="Q59" s="41" t="str">
        <f t="shared" si="6"/>
        <v/>
      </c>
      <c r="R59" s="41" t="str">
        <f t="shared" si="7"/>
        <v/>
      </c>
      <c r="S59" s="41">
        <v>46</v>
      </c>
      <c r="T59" s="41">
        <f t="shared" si="8"/>
        <v>0</v>
      </c>
      <c r="U59" s="41">
        <f t="shared" si="9"/>
        <v>0</v>
      </c>
      <c r="W59" s="41">
        <v>46</v>
      </c>
      <c r="X59" s="41">
        <f t="shared" si="10"/>
        <v>0</v>
      </c>
      <c r="Y59" s="41">
        <f t="shared" si="11"/>
        <v>0</v>
      </c>
    </row>
    <row r="60" spans="1:25" x14ac:dyDescent="0.2">
      <c r="A60" s="41">
        <v>47</v>
      </c>
      <c r="B60" s="60"/>
      <c r="C60" s="60"/>
      <c r="D60" s="46" t="str">
        <f t="shared" si="12"/>
        <v/>
      </c>
      <c r="E60" s="46" t="str">
        <f t="shared" si="13"/>
        <v/>
      </c>
      <c r="F60" s="46" t="str">
        <f t="shared" si="14"/>
        <v/>
      </c>
      <c r="G60" s="46" t="str">
        <f t="shared" si="15"/>
        <v/>
      </c>
      <c r="H60" s="46"/>
      <c r="I60" s="46"/>
      <c r="J60" s="46"/>
      <c r="K60" s="46"/>
      <c r="L60" s="46"/>
      <c r="M60" s="94"/>
      <c r="N60" s="94"/>
      <c r="O60" s="51" t="str">
        <f t="shared" si="4"/>
        <v/>
      </c>
      <c r="P60" s="51" t="str">
        <f t="shared" si="5"/>
        <v/>
      </c>
      <c r="Q60" s="41" t="str">
        <f t="shared" si="6"/>
        <v/>
      </c>
      <c r="R60" s="41" t="str">
        <f t="shared" si="7"/>
        <v/>
      </c>
      <c r="S60" s="41">
        <v>47</v>
      </c>
      <c r="T60" s="41">
        <f t="shared" si="8"/>
        <v>0</v>
      </c>
      <c r="U60" s="41">
        <f t="shared" si="9"/>
        <v>0</v>
      </c>
      <c r="W60" s="41">
        <v>47</v>
      </c>
      <c r="X60" s="41">
        <f t="shared" si="10"/>
        <v>0</v>
      </c>
      <c r="Y60" s="41">
        <f t="shared" si="11"/>
        <v>0</v>
      </c>
    </row>
    <row r="61" spans="1:25" x14ac:dyDescent="0.2">
      <c r="A61" s="41">
        <v>48</v>
      </c>
      <c r="B61" s="60"/>
      <c r="C61" s="60"/>
      <c r="D61" s="46" t="str">
        <f t="shared" si="12"/>
        <v/>
      </c>
      <c r="E61" s="46" t="str">
        <f t="shared" si="13"/>
        <v/>
      </c>
      <c r="F61" s="46" t="str">
        <f t="shared" si="14"/>
        <v/>
      </c>
      <c r="G61" s="46" t="str">
        <f t="shared" si="15"/>
        <v/>
      </c>
      <c r="H61" s="46"/>
      <c r="I61" s="46"/>
      <c r="J61" s="46"/>
      <c r="K61" s="46"/>
      <c r="L61" s="46"/>
      <c r="M61" s="94"/>
      <c r="N61" s="94"/>
      <c r="O61" s="51" t="str">
        <f t="shared" si="4"/>
        <v/>
      </c>
      <c r="P61" s="51" t="str">
        <f t="shared" si="5"/>
        <v/>
      </c>
      <c r="Q61" s="41" t="str">
        <f t="shared" si="6"/>
        <v/>
      </c>
      <c r="R61" s="41" t="str">
        <f t="shared" si="7"/>
        <v/>
      </c>
      <c r="S61" s="41">
        <v>48</v>
      </c>
      <c r="T61" s="41">
        <f t="shared" si="8"/>
        <v>0</v>
      </c>
      <c r="U61" s="41">
        <f t="shared" si="9"/>
        <v>0</v>
      </c>
      <c r="W61" s="41">
        <v>48</v>
      </c>
      <c r="X61" s="41">
        <f t="shared" si="10"/>
        <v>0</v>
      </c>
      <c r="Y61" s="41">
        <f t="shared" si="11"/>
        <v>0</v>
      </c>
    </row>
    <row r="62" spans="1:25" x14ac:dyDescent="0.2">
      <c r="A62" s="41">
        <v>49</v>
      </c>
      <c r="B62" s="60"/>
      <c r="C62" s="60"/>
      <c r="D62" s="46" t="str">
        <f t="shared" si="12"/>
        <v/>
      </c>
      <c r="E62" s="46" t="str">
        <f t="shared" si="13"/>
        <v/>
      </c>
      <c r="F62" s="46" t="str">
        <f t="shared" si="14"/>
        <v/>
      </c>
      <c r="G62" s="46" t="str">
        <f t="shared" si="15"/>
        <v/>
      </c>
      <c r="H62" s="46"/>
      <c r="I62" s="46"/>
      <c r="J62" s="46"/>
      <c r="K62" s="46"/>
      <c r="L62" s="46"/>
      <c r="M62" s="94"/>
      <c r="N62" s="94"/>
      <c r="O62" s="51" t="str">
        <f t="shared" si="4"/>
        <v/>
      </c>
      <c r="P62" s="51" t="str">
        <f t="shared" si="5"/>
        <v/>
      </c>
      <c r="Q62" s="41" t="str">
        <f t="shared" si="6"/>
        <v/>
      </c>
      <c r="R62" s="41" t="str">
        <f t="shared" si="7"/>
        <v/>
      </c>
      <c r="S62" s="41">
        <v>49</v>
      </c>
      <c r="T62" s="41">
        <f t="shared" si="8"/>
        <v>0</v>
      </c>
      <c r="U62" s="41">
        <f t="shared" si="9"/>
        <v>0</v>
      </c>
      <c r="W62" s="41">
        <v>49</v>
      </c>
      <c r="X62" s="41">
        <f t="shared" si="10"/>
        <v>0</v>
      </c>
      <c r="Y62" s="41">
        <f t="shared" si="11"/>
        <v>0</v>
      </c>
    </row>
    <row r="63" spans="1:25" x14ac:dyDescent="0.2">
      <c r="A63" s="41">
        <v>50</v>
      </c>
      <c r="B63" s="60"/>
      <c r="C63" s="60"/>
      <c r="D63" s="46" t="str">
        <f t="shared" si="12"/>
        <v/>
      </c>
      <c r="E63" s="46" t="str">
        <f t="shared" si="13"/>
        <v/>
      </c>
      <c r="F63" s="46" t="str">
        <f t="shared" si="14"/>
        <v/>
      </c>
      <c r="G63" s="46" t="str">
        <f t="shared" si="15"/>
        <v/>
      </c>
      <c r="H63" s="46"/>
      <c r="I63" s="46"/>
      <c r="J63" s="46"/>
      <c r="K63" s="46"/>
      <c r="L63" s="46"/>
      <c r="M63" s="94"/>
      <c r="N63" s="94"/>
      <c r="O63" s="51" t="str">
        <f t="shared" si="4"/>
        <v/>
      </c>
      <c r="P63" s="51" t="str">
        <f t="shared" si="5"/>
        <v/>
      </c>
      <c r="Q63" s="41" t="str">
        <f t="shared" si="6"/>
        <v/>
      </c>
      <c r="R63" s="41" t="str">
        <f t="shared" si="7"/>
        <v/>
      </c>
      <c r="S63" s="41">
        <v>50</v>
      </c>
      <c r="T63" s="41">
        <f t="shared" si="8"/>
        <v>0</v>
      </c>
      <c r="U63" s="41">
        <f t="shared" si="9"/>
        <v>0</v>
      </c>
      <c r="W63" s="41">
        <v>50</v>
      </c>
      <c r="X63" s="41">
        <f t="shared" si="10"/>
        <v>0</v>
      </c>
      <c r="Y63" s="41">
        <f t="shared" si="11"/>
        <v>0</v>
      </c>
    </row>
    <row r="64" spans="1:25" x14ac:dyDescent="0.2">
      <c r="A64" s="41">
        <v>51</v>
      </c>
      <c r="B64" s="60"/>
      <c r="C64" s="60"/>
      <c r="D64" s="46" t="str">
        <f t="shared" si="12"/>
        <v/>
      </c>
      <c r="E64" s="46" t="str">
        <f t="shared" si="13"/>
        <v/>
      </c>
      <c r="F64" s="46" t="str">
        <f t="shared" si="14"/>
        <v/>
      </c>
      <c r="G64" s="46" t="str">
        <f t="shared" si="15"/>
        <v/>
      </c>
      <c r="H64" s="46"/>
      <c r="I64" s="46"/>
      <c r="J64" s="46"/>
      <c r="K64" s="46"/>
      <c r="L64" s="46"/>
      <c r="O64" s="51" t="str">
        <f t="shared" si="4"/>
        <v/>
      </c>
      <c r="P64" s="51" t="str">
        <f t="shared" si="5"/>
        <v/>
      </c>
      <c r="Q64" s="41" t="str">
        <f t="shared" si="6"/>
        <v/>
      </c>
      <c r="R64" s="41" t="str">
        <f t="shared" si="7"/>
        <v/>
      </c>
      <c r="S64" s="41">
        <v>51</v>
      </c>
      <c r="T64" s="41">
        <f t="shared" si="8"/>
        <v>0</v>
      </c>
      <c r="U64" s="41">
        <f t="shared" si="9"/>
        <v>0</v>
      </c>
      <c r="W64" s="41">
        <v>51</v>
      </c>
      <c r="X64" s="41">
        <f t="shared" si="10"/>
        <v>0</v>
      </c>
      <c r="Y64" s="41">
        <f t="shared" si="11"/>
        <v>0</v>
      </c>
    </row>
    <row r="65" spans="1:25" x14ac:dyDescent="0.2">
      <c r="A65" s="41">
        <v>52</v>
      </c>
      <c r="B65" s="60"/>
      <c r="C65" s="60"/>
      <c r="D65" s="46" t="str">
        <f t="shared" si="12"/>
        <v/>
      </c>
      <c r="E65" s="46" t="str">
        <f t="shared" si="13"/>
        <v/>
      </c>
      <c r="F65" s="46" t="str">
        <f t="shared" si="14"/>
        <v/>
      </c>
      <c r="G65" s="46" t="str">
        <f t="shared" si="15"/>
        <v/>
      </c>
      <c r="H65" s="46"/>
      <c r="I65" s="46"/>
      <c r="J65" s="46"/>
      <c r="K65" s="46"/>
      <c r="L65" s="46"/>
      <c r="O65" s="51" t="str">
        <f t="shared" si="4"/>
        <v/>
      </c>
      <c r="P65" s="51" t="str">
        <f t="shared" si="5"/>
        <v/>
      </c>
      <c r="Q65" s="41" t="str">
        <f t="shared" si="6"/>
        <v/>
      </c>
      <c r="R65" s="41" t="str">
        <f t="shared" si="7"/>
        <v/>
      </c>
      <c r="S65" s="41">
        <v>52</v>
      </c>
      <c r="T65" s="41">
        <f t="shared" si="8"/>
        <v>0</v>
      </c>
      <c r="U65" s="41">
        <f t="shared" si="9"/>
        <v>0</v>
      </c>
      <c r="W65" s="41">
        <v>52</v>
      </c>
      <c r="X65" s="41">
        <f t="shared" si="10"/>
        <v>0</v>
      </c>
      <c r="Y65" s="41">
        <f t="shared" si="11"/>
        <v>0</v>
      </c>
    </row>
    <row r="66" spans="1:25" x14ac:dyDescent="0.2">
      <c r="A66" s="41">
        <v>53</v>
      </c>
      <c r="B66" s="60"/>
      <c r="C66" s="60"/>
      <c r="D66" s="46" t="str">
        <f t="shared" si="12"/>
        <v/>
      </c>
      <c r="E66" s="46" t="str">
        <f t="shared" si="13"/>
        <v/>
      </c>
      <c r="F66" s="46" t="str">
        <f t="shared" si="14"/>
        <v/>
      </c>
      <c r="G66" s="46" t="str">
        <f t="shared" si="15"/>
        <v/>
      </c>
      <c r="H66" s="46"/>
      <c r="I66" s="46"/>
      <c r="J66" s="46"/>
      <c r="K66" s="46"/>
      <c r="L66" s="46"/>
      <c r="O66" s="51" t="str">
        <f t="shared" si="4"/>
        <v/>
      </c>
      <c r="P66" s="51" t="str">
        <f t="shared" si="5"/>
        <v/>
      </c>
      <c r="Q66" s="41" t="str">
        <f t="shared" si="6"/>
        <v/>
      </c>
      <c r="R66" s="41" t="str">
        <f t="shared" si="7"/>
        <v/>
      </c>
      <c r="S66" s="41">
        <v>53</v>
      </c>
      <c r="T66" s="41">
        <f t="shared" si="8"/>
        <v>0</v>
      </c>
      <c r="U66" s="41">
        <f t="shared" si="9"/>
        <v>0</v>
      </c>
      <c r="W66" s="41">
        <v>53</v>
      </c>
      <c r="X66" s="41">
        <f t="shared" si="10"/>
        <v>0</v>
      </c>
      <c r="Y66" s="41">
        <f t="shared" si="11"/>
        <v>0</v>
      </c>
    </row>
    <row r="67" spans="1:25" x14ac:dyDescent="0.2">
      <c r="A67" s="41">
        <v>54</v>
      </c>
      <c r="B67" s="60"/>
      <c r="C67" s="60"/>
      <c r="D67" s="46" t="str">
        <f t="shared" si="12"/>
        <v/>
      </c>
      <c r="E67" s="46" t="str">
        <f t="shared" si="13"/>
        <v/>
      </c>
      <c r="F67" s="46" t="str">
        <f t="shared" si="14"/>
        <v/>
      </c>
      <c r="G67" s="46" t="str">
        <f t="shared" si="15"/>
        <v/>
      </c>
      <c r="H67" s="46"/>
      <c r="I67" s="46"/>
      <c r="J67" s="46"/>
      <c r="K67" s="46"/>
      <c r="L67" s="46"/>
      <c r="O67" s="51" t="str">
        <f t="shared" si="4"/>
        <v/>
      </c>
      <c r="P67" s="51" t="str">
        <f t="shared" si="5"/>
        <v/>
      </c>
      <c r="Q67" s="41" t="str">
        <f t="shared" si="6"/>
        <v/>
      </c>
      <c r="R67" s="41" t="str">
        <f t="shared" si="7"/>
        <v/>
      </c>
      <c r="S67" s="41">
        <v>54</v>
      </c>
      <c r="T67" s="41">
        <f t="shared" si="8"/>
        <v>0</v>
      </c>
      <c r="U67" s="41">
        <f t="shared" si="9"/>
        <v>0</v>
      </c>
      <c r="W67" s="41">
        <v>54</v>
      </c>
      <c r="X67" s="41">
        <f t="shared" si="10"/>
        <v>0</v>
      </c>
      <c r="Y67" s="41">
        <f t="shared" si="11"/>
        <v>0</v>
      </c>
    </row>
    <row r="68" spans="1:25" x14ac:dyDescent="0.2">
      <c r="A68" s="41">
        <v>55</v>
      </c>
      <c r="B68" s="60"/>
      <c r="C68" s="60"/>
      <c r="D68" s="46" t="str">
        <f t="shared" si="12"/>
        <v/>
      </c>
      <c r="E68" s="46" t="str">
        <f t="shared" si="13"/>
        <v/>
      </c>
      <c r="F68" s="46" t="str">
        <f t="shared" si="14"/>
        <v/>
      </c>
      <c r="G68" s="46" t="str">
        <f t="shared" si="15"/>
        <v/>
      </c>
      <c r="H68" s="46"/>
      <c r="I68" s="46"/>
      <c r="J68" s="46"/>
      <c r="K68" s="46"/>
      <c r="L68" s="46"/>
      <c r="O68" s="51" t="str">
        <f t="shared" si="4"/>
        <v/>
      </c>
      <c r="P68" s="51" t="str">
        <f t="shared" si="5"/>
        <v/>
      </c>
      <c r="Q68" s="41" t="str">
        <f t="shared" si="6"/>
        <v/>
      </c>
      <c r="R68" s="41" t="str">
        <f t="shared" si="7"/>
        <v/>
      </c>
      <c r="S68" s="41">
        <v>55</v>
      </c>
      <c r="T68" s="41">
        <f t="shared" si="8"/>
        <v>0</v>
      </c>
      <c r="U68" s="41">
        <f t="shared" si="9"/>
        <v>0</v>
      </c>
      <c r="W68" s="41">
        <v>55</v>
      </c>
      <c r="X68" s="41">
        <f t="shared" si="10"/>
        <v>0</v>
      </c>
      <c r="Y68" s="41">
        <f t="shared" si="11"/>
        <v>0</v>
      </c>
    </row>
    <row r="69" spans="1:25" x14ac:dyDescent="0.2">
      <c r="A69" s="41">
        <v>56</v>
      </c>
      <c r="B69" s="60"/>
      <c r="C69" s="60"/>
      <c r="D69" s="46" t="str">
        <f t="shared" si="12"/>
        <v/>
      </c>
      <c r="E69" s="46" t="str">
        <f t="shared" si="13"/>
        <v/>
      </c>
      <c r="F69" s="46" t="str">
        <f t="shared" si="14"/>
        <v/>
      </c>
      <c r="G69" s="46" t="str">
        <f t="shared" si="15"/>
        <v/>
      </c>
      <c r="H69" s="46"/>
      <c r="I69" s="46"/>
      <c r="J69" s="46"/>
      <c r="K69" s="46"/>
      <c r="L69" s="46"/>
      <c r="O69" s="51" t="str">
        <f t="shared" si="4"/>
        <v/>
      </c>
      <c r="P69" s="51" t="str">
        <f t="shared" si="5"/>
        <v/>
      </c>
      <c r="Q69" s="41" t="str">
        <f t="shared" si="6"/>
        <v/>
      </c>
      <c r="R69" s="41" t="str">
        <f t="shared" si="7"/>
        <v/>
      </c>
      <c r="S69" s="41">
        <v>56</v>
      </c>
      <c r="T69" s="41">
        <f t="shared" si="8"/>
        <v>0</v>
      </c>
      <c r="U69" s="41">
        <f t="shared" si="9"/>
        <v>0</v>
      </c>
      <c r="W69" s="41">
        <v>56</v>
      </c>
      <c r="X69" s="41">
        <f t="shared" si="10"/>
        <v>0</v>
      </c>
      <c r="Y69" s="41">
        <f t="shared" si="11"/>
        <v>0</v>
      </c>
    </row>
    <row r="70" spans="1:25" x14ac:dyDescent="0.2">
      <c r="A70" s="41">
        <v>57</v>
      </c>
      <c r="B70" s="60"/>
      <c r="C70" s="60"/>
      <c r="D70" s="46" t="str">
        <f t="shared" si="12"/>
        <v/>
      </c>
      <c r="E70" s="46" t="str">
        <f t="shared" si="13"/>
        <v/>
      </c>
      <c r="F70" s="46" t="str">
        <f t="shared" si="14"/>
        <v/>
      </c>
      <c r="G70" s="46" t="str">
        <f t="shared" si="15"/>
        <v/>
      </c>
      <c r="H70" s="46"/>
      <c r="I70" s="46"/>
      <c r="J70" s="46"/>
      <c r="K70" s="46"/>
      <c r="L70" s="46"/>
      <c r="O70" s="51" t="str">
        <f t="shared" si="4"/>
        <v/>
      </c>
      <c r="P70" s="51" t="str">
        <f t="shared" si="5"/>
        <v/>
      </c>
      <c r="Q70" s="41" t="str">
        <f t="shared" si="6"/>
        <v/>
      </c>
      <c r="R70" s="41" t="str">
        <f t="shared" si="7"/>
        <v/>
      </c>
      <c r="S70" s="41">
        <v>57</v>
      </c>
      <c r="T70" s="41">
        <f t="shared" si="8"/>
        <v>0</v>
      </c>
      <c r="U70" s="41">
        <f t="shared" si="9"/>
        <v>0</v>
      </c>
      <c r="W70" s="41">
        <v>57</v>
      </c>
      <c r="X70" s="41">
        <f t="shared" si="10"/>
        <v>0</v>
      </c>
      <c r="Y70" s="41">
        <f t="shared" si="11"/>
        <v>0</v>
      </c>
    </row>
    <row r="71" spans="1:25" x14ac:dyDescent="0.2">
      <c r="A71" s="41">
        <v>58</v>
      </c>
      <c r="B71" s="60"/>
      <c r="C71" s="60"/>
      <c r="D71" s="46" t="str">
        <f t="shared" si="12"/>
        <v/>
      </c>
      <c r="E71" s="46" t="str">
        <f t="shared" si="13"/>
        <v/>
      </c>
      <c r="F71" s="46" t="str">
        <f t="shared" si="14"/>
        <v/>
      </c>
      <c r="G71" s="46" t="str">
        <f t="shared" si="15"/>
        <v/>
      </c>
      <c r="H71" s="46"/>
      <c r="I71" s="46"/>
      <c r="J71" s="46"/>
      <c r="K71" s="46"/>
      <c r="L71" s="46"/>
      <c r="O71" s="51" t="str">
        <f t="shared" si="4"/>
        <v/>
      </c>
      <c r="P71" s="51" t="str">
        <f t="shared" si="5"/>
        <v/>
      </c>
      <c r="Q71" s="41" t="str">
        <f t="shared" si="6"/>
        <v/>
      </c>
      <c r="R71" s="41" t="str">
        <f t="shared" si="7"/>
        <v/>
      </c>
      <c r="S71" s="41">
        <v>58</v>
      </c>
      <c r="T71" s="41">
        <f t="shared" si="8"/>
        <v>0</v>
      </c>
      <c r="U71" s="41">
        <f t="shared" si="9"/>
        <v>0</v>
      </c>
      <c r="W71" s="41">
        <v>58</v>
      </c>
      <c r="X71" s="41">
        <f t="shared" si="10"/>
        <v>0</v>
      </c>
      <c r="Y71" s="41">
        <f t="shared" si="11"/>
        <v>0</v>
      </c>
    </row>
    <row r="72" spans="1:25" x14ac:dyDescent="0.2">
      <c r="A72" s="41">
        <v>59</v>
      </c>
      <c r="B72" s="60"/>
      <c r="C72" s="60"/>
      <c r="D72" s="46" t="str">
        <f t="shared" si="12"/>
        <v/>
      </c>
      <c r="E72" s="46" t="str">
        <f t="shared" si="13"/>
        <v/>
      </c>
      <c r="F72" s="46" t="str">
        <f t="shared" si="14"/>
        <v/>
      </c>
      <c r="G72" s="46" t="str">
        <f t="shared" si="15"/>
        <v/>
      </c>
      <c r="H72" s="46"/>
      <c r="I72" s="46"/>
      <c r="J72" s="46"/>
      <c r="K72" s="46"/>
      <c r="L72" s="46"/>
      <c r="O72" s="51" t="str">
        <f t="shared" si="4"/>
        <v/>
      </c>
      <c r="P72" s="51" t="str">
        <f t="shared" si="5"/>
        <v/>
      </c>
      <c r="Q72" s="41" t="str">
        <f t="shared" si="6"/>
        <v/>
      </c>
      <c r="R72" s="41" t="str">
        <f t="shared" si="7"/>
        <v/>
      </c>
      <c r="S72" s="41">
        <v>59</v>
      </c>
      <c r="T72" s="41">
        <f t="shared" si="8"/>
        <v>0</v>
      </c>
      <c r="U72" s="41">
        <f t="shared" si="9"/>
        <v>0</v>
      </c>
      <c r="W72" s="41">
        <v>59</v>
      </c>
      <c r="X72" s="41">
        <f t="shared" si="10"/>
        <v>0</v>
      </c>
      <c r="Y72" s="41">
        <f t="shared" si="11"/>
        <v>0</v>
      </c>
    </row>
    <row r="73" spans="1:25" x14ac:dyDescent="0.2">
      <c r="A73" s="41">
        <v>60</v>
      </c>
      <c r="B73" s="60"/>
      <c r="C73" s="60"/>
      <c r="D73" s="46" t="str">
        <f t="shared" si="12"/>
        <v/>
      </c>
      <c r="E73" s="46" t="str">
        <f t="shared" si="13"/>
        <v/>
      </c>
      <c r="F73" s="46" t="str">
        <f t="shared" si="14"/>
        <v/>
      </c>
      <c r="G73" s="46" t="str">
        <f t="shared" si="15"/>
        <v/>
      </c>
      <c r="H73" s="46"/>
      <c r="I73" s="46"/>
      <c r="J73" s="46"/>
      <c r="K73" s="46"/>
      <c r="L73" s="46"/>
      <c r="O73" s="51" t="str">
        <f t="shared" si="4"/>
        <v/>
      </c>
      <c r="P73" s="51" t="str">
        <f t="shared" si="5"/>
        <v/>
      </c>
      <c r="Q73" s="41" t="str">
        <f t="shared" si="6"/>
        <v/>
      </c>
      <c r="R73" s="41" t="str">
        <f t="shared" si="7"/>
        <v/>
      </c>
      <c r="S73" s="41">
        <v>60</v>
      </c>
      <c r="T73" s="41">
        <f t="shared" si="8"/>
        <v>0</v>
      </c>
      <c r="U73" s="41">
        <f t="shared" si="9"/>
        <v>0</v>
      </c>
      <c r="W73" s="41">
        <v>60</v>
      </c>
      <c r="X73" s="41">
        <f t="shared" si="10"/>
        <v>0</v>
      </c>
      <c r="Y73" s="41">
        <f t="shared" si="11"/>
        <v>0</v>
      </c>
    </row>
    <row r="74" spans="1:25" x14ac:dyDescent="0.2">
      <c r="A74" s="41">
        <v>61</v>
      </c>
      <c r="B74" s="60"/>
      <c r="C74" s="60"/>
      <c r="D74" s="46" t="str">
        <f t="shared" si="12"/>
        <v/>
      </c>
      <c r="E74" s="46" t="str">
        <f t="shared" si="13"/>
        <v/>
      </c>
      <c r="F74" s="46" t="str">
        <f t="shared" si="14"/>
        <v/>
      </c>
      <c r="G74" s="46" t="str">
        <f t="shared" si="15"/>
        <v/>
      </c>
      <c r="H74" s="46"/>
      <c r="I74" s="46"/>
      <c r="J74" s="46"/>
      <c r="K74" s="46"/>
      <c r="L74" s="46"/>
      <c r="O74" s="51" t="str">
        <f t="shared" si="4"/>
        <v/>
      </c>
      <c r="P74" s="51" t="str">
        <f t="shared" si="5"/>
        <v/>
      </c>
      <c r="Q74" s="41" t="str">
        <f t="shared" si="6"/>
        <v/>
      </c>
      <c r="R74" s="41" t="str">
        <f t="shared" si="7"/>
        <v/>
      </c>
      <c r="S74" s="41">
        <v>61</v>
      </c>
      <c r="T74" s="41">
        <f t="shared" si="8"/>
        <v>0</v>
      </c>
      <c r="U74" s="41">
        <f t="shared" si="9"/>
        <v>0</v>
      </c>
      <c r="W74" s="41">
        <v>61</v>
      </c>
      <c r="X74" s="41">
        <f t="shared" si="10"/>
        <v>0</v>
      </c>
      <c r="Y74" s="41">
        <f t="shared" si="11"/>
        <v>0</v>
      </c>
    </row>
    <row r="75" spans="1:25" x14ac:dyDescent="0.2">
      <c r="A75" s="41">
        <v>62</v>
      </c>
      <c r="B75" s="60"/>
      <c r="C75" s="60"/>
      <c r="D75" s="46" t="str">
        <f t="shared" si="12"/>
        <v/>
      </c>
      <c r="E75" s="46" t="str">
        <f t="shared" si="13"/>
        <v/>
      </c>
      <c r="F75" s="46" t="str">
        <f t="shared" si="14"/>
        <v/>
      </c>
      <c r="G75" s="46" t="str">
        <f t="shared" si="15"/>
        <v/>
      </c>
      <c r="H75" s="46"/>
      <c r="I75" s="46"/>
      <c r="J75" s="46"/>
      <c r="K75" s="46"/>
      <c r="L75" s="46"/>
      <c r="O75" s="51" t="str">
        <f t="shared" si="4"/>
        <v/>
      </c>
      <c r="P75" s="51" t="str">
        <f t="shared" si="5"/>
        <v/>
      </c>
      <c r="Q75" s="41" t="str">
        <f t="shared" si="6"/>
        <v/>
      </c>
      <c r="R75" s="41" t="str">
        <f t="shared" si="7"/>
        <v/>
      </c>
      <c r="S75" s="41">
        <v>62</v>
      </c>
      <c r="T75" s="41">
        <f t="shared" si="8"/>
        <v>0</v>
      </c>
      <c r="U75" s="41">
        <f t="shared" si="9"/>
        <v>0</v>
      </c>
      <c r="W75" s="41">
        <v>62</v>
      </c>
      <c r="X75" s="41">
        <f t="shared" si="10"/>
        <v>0</v>
      </c>
      <c r="Y75" s="41">
        <f t="shared" si="11"/>
        <v>0</v>
      </c>
    </row>
    <row r="76" spans="1:25" x14ac:dyDescent="0.2">
      <c r="A76" s="41">
        <v>63</v>
      </c>
      <c r="B76" s="60"/>
      <c r="C76" s="60"/>
      <c r="D76" s="46" t="str">
        <f t="shared" si="12"/>
        <v/>
      </c>
      <c r="E76" s="46" t="str">
        <f t="shared" si="13"/>
        <v/>
      </c>
      <c r="F76" s="46" t="str">
        <f t="shared" si="14"/>
        <v/>
      </c>
      <c r="G76" s="46" t="str">
        <f t="shared" si="15"/>
        <v/>
      </c>
      <c r="H76" s="46"/>
      <c r="I76" s="46"/>
      <c r="J76" s="46"/>
      <c r="K76" s="46"/>
      <c r="L76" s="46"/>
      <c r="O76" s="51" t="str">
        <f t="shared" si="4"/>
        <v/>
      </c>
      <c r="P76" s="51" t="str">
        <f t="shared" si="5"/>
        <v/>
      </c>
      <c r="Q76" s="41" t="str">
        <f t="shared" si="6"/>
        <v/>
      </c>
      <c r="R76" s="41" t="str">
        <f t="shared" si="7"/>
        <v/>
      </c>
      <c r="S76" s="41">
        <v>63</v>
      </c>
      <c r="T76" s="41">
        <f t="shared" si="8"/>
        <v>0</v>
      </c>
      <c r="U76" s="41">
        <f t="shared" si="9"/>
        <v>0</v>
      </c>
      <c r="W76" s="41">
        <v>63</v>
      </c>
      <c r="X76" s="41">
        <f t="shared" si="10"/>
        <v>0</v>
      </c>
      <c r="Y76" s="41">
        <f t="shared" si="11"/>
        <v>0</v>
      </c>
    </row>
    <row r="77" spans="1:25" x14ac:dyDescent="0.2">
      <c r="A77" s="41">
        <v>64</v>
      </c>
      <c r="B77" s="60"/>
      <c r="C77" s="60"/>
      <c r="D77" s="46" t="str">
        <f t="shared" si="12"/>
        <v/>
      </c>
      <c r="E77" s="46" t="str">
        <f t="shared" si="13"/>
        <v/>
      </c>
      <c r="F77" s="46" t="str">
        <f t="shared" si="14"/>
        <v/>
      </c>
      <c r="G77" s="46" t="str">
        <f t="shared" si="15"/>
        <v/>
      </c>
      <c r="H77" s="46"/>
      <c r="I77" s="46"/>
      <c r="J77" s="46"/>
      <c r="K77" s="46"/>
      <c r="L77" s="46"/>
      <c r="O77" s="51" t="str">
        <f t="shared" si="4"/>
        <v/>
      </c>
      <c r="P77" s="51" t="str">
        <f t="shared" si="5"/>
        <v/>
      </c>
      <c r="Q77" s="41" t="str">
        <f t="shared" si="6"/>
        <v/>
      </c>
      <c r="R77" s="41" t="str">
        <f t="shared" si="7"/>
        <v/>
      </c>
      <c r="S77" s="41">
        <v>64</v>
      </c>
      <c r="T77" s="41">
        <f t="shared" si="8"/>
        <v>0</v>
      </c>
      <c r="U77" s="41">
        <f t="shared" si="9"/>
        <v>0</v>
      </c>
      <c r="W77" s="41">
        <v>64</v>
      </c>
      <c r="X77" s="41">
        <f t="shared" si="10"/>
        <v>0</v>
      </c>
      <c r="Y77" s="41">
        <f t="shared" si="11"/>
        <v>0</v>
      </c>
    </row>
    <row r="78" spans="1:25" x14ac:dyDescent="0.2">
      <c r="A78" s="41">
        <v>65</v>
      </c>
      <c r="B78" s="60"/>
      <c r="C78" s="60"/>
      <c r="D78" s="46" t="str">
        <f t="shared" si="12"/>
        <v/>
      </c>
      <c r="E78" s="46" t="str">
        <f t="shared" si="13"/>
        <v/>
      </c>
      <c r="F78" s="46" t="str">
        <f t="shared" si="14"/>
        <v/>
      </c>
      <c r="G78" s="46" t="str">
        <f t="shared" si="15"/>
        <v/>
      </c>
      <c r="H78" s="46"/>
      <c r="I78" s="46"/>
      <c r="J78" s="46"/>
      <c r="K78" s="46"/>
      <c r="L78" s="46"/>
      <c r="O78" s="51" t="str">
        <f t="shared" si="4"/>
        <v/>
      </c>
      <c r="P78" s="51" t="str">
        <f t="shared" si="5"/>
        <v/>
      </c>
      <c r="Q78" s="41" t="str">
        <f t="shared" si="6"/>
        <v/>
      </c>
      <c r="R78" s="41" t="str">
        <f t="shared" si="7"/>
        <v/>
      </c>
      <c r="S78" s="41">
        <v>65</v>
      </c>
      <c r="T78" s="41">
        <f t="shared" si="8"/>
        <v>0</v>
      </c>
      <c r="U78" s="41">
        <f t="shared" si="9"/>
        <v>0</v>
      </c>
      <c r="W78" s="41">
        <v>65</v>
      </c>
      <c r="X78" s="41">
        <f t="shared" si="10"/>
        <v>0</v>
      </c>
      <c r="Y78" s="41">
        <f t="shared" si="11"/>
        <v>0</v>
      </c>
    </row>
    <row r="79" spans="1:25" x14ac:dyDescent="0.2">
      <c r="A79" s="41">
        <v>66</v>
      </c>
      <c r="B79" s="60"/>
      <c r="C79" s="60"/>
      <c r="D79" s="46" t="str">
        <f t="shared" si="12"/>
        <v/>
      </c>
      <c r="E79" s="46" t="str">
        <f t="shared" si="13"/>
        <v/>
      </c>
      <c r="F79" s="46" t="str">
        <f t="shared" si="14"/>
        <v/>
      </c>
      <c r="G79" s="46" t="str">
        <f t="shared" si="15"/>
        <v/>
      </c>
      <c r="H79" s="46"/>
      <c r="I79" s="46"/>
      <c r="J79" s="46"/>
      <c r="K79" s="46"/>
      <c r="L79" s="46"/>
      <c r="O79" s="51" t="str">
        <f t="shared" ref="O79:O113" si="16">IF(Q79="","",VLOOKUP(Q79,$S$14:$T$112,2))</f>
        <v/>
      </c>
      <c r="P79" s="51" t="str">
        <f t="shared" ref="P79:P113" si="17">IF(R79="","",VLOOKUP(R79,$W$14:$X$112,2))</f>
        <v/>
      </c>
      <c r="Q79" s="41" t="str">
        <f t="shared" ref="Q79:Q113" si="18">IF(B79="","",RANK(B79,$B$14:$B$113,TRUE))</f>
        <v/>
      </c>
      <c r="R79" s="41" t="str">
        <f t="shared" ref="R79:R113" si="19">IF(C79="","",RANK(C79,$C$14:$C$113,TRUE))</f>
        <v/>
      </c>
      <c r="S79" s="41">
        <v>66</v>
      </c>
      <c r="T79" s="41">
        <f t="shared" ref="T79:T113" si="20">COUNTIF($Q$14:$Q$113,S79)</f>
        <v>0</v>
      </c>
      <c r="U79" s="41">
        <f t="shared" ref="U79:U113" si="21">(T79^3)-T79</f>
        <v>0</v>
      </c>
      <c r="W79" s="41">
        <v>66</v>
      </c>
      <c r="X79" s="41">
        <f t="shared" ref="X79:X113" si="22">COUNTIF($R$14:$R$113,S79)</f>
        <v>0</v>
      </c>
      <c r="Y79" s="41">
        <f t="shared" ref="Y79:Y113" si="23">(X79^3)-X79</f>
        <v>0</v>
      </c>
    </row>
    <row r="80" spans="1:25" x14ac:dyDescent="0.2">
      <c r="A80" s="41">
        <v>67</v>
      </c>
      <c r="B80" s="60"/>
      <c r="C80" s="60"/>
      <c r="D80" s="46" t="str">
        <f t="shared" si="12"/>
        <v/>
      </c>
      <c r="E80" s="46" t="str">
        <f t="shared" si="13"/>
        <v/>
      </c>
      <c r="F80" s="46" t="str">
        <f t="shared" si="14"/>
        <v/>
      </c>
      <c r="G80" s="46" t="str">
        <f t="shared" si="15"/>
        <v/>
      </c>
      <c r="H80" s="46"/>
      <c r="I80" s="46"/>
      <c r="J80" s="46"/>
      <c r="K80" s="46"/>
      <c r="L80" s="46"/>
      <c r="O80" s="51" t="str">
        <f t="shared" si="16"/>
        <v/>
      </c>
      <c r="P80" s="51" t="str">
        <f t="shared" si="17"/>
        <v/>
      </c>
      <c r="Q80" s="41" t="str">
        <f t="shared" si="18"/>
        <v/>
      </c>
      <c r="R80" s="41" t="str">
        <f t="shared" si="19"/>
        <v/>
      </c>
      <c r="S80" s="41">
        <v>67</v>
      </c>
      <c r="T80" s="41">
        <f t="shared" si="20"/>
        <v>0</v>
      </c>
      <c r="U80" s="41">
        <f t="shared" si="21"/>
        <v>0</v>
      </c>
      <c r="W80" s="41">
        <v>67</v>
      </c>
      <c r="X80" s="41">
        <f t="shared" si="22"/>
        <v>0</v>
      </c>
      <c r="Y80" s="41">
        <f t="shared" si="23"/>
        <v>0</v>
      </c>
    </row>
    <row r="81" spans="1:25" x14ac:dyDescent="0.2">
      <c r="A81" s="41">
        <v>68</v>
      </c>
      <c r="B81" s="60"/>
      <c r="C81" s="60"/>
      <c r="D81" s="46" t="str">
        <f t="shared" si="12"/>
        <v/>
      </c>
      <c r="E81" s="46" t="str">
        <f t="shared" si="13"/>
        <v/>
      </c>
      <c r="F81" s="46" t="str">
        <f t="shared" si="14"/>
        <v/>
      </c>
      <c r="G81" s="46" t="str">
        <f t="shared" si="15"/>
        <v/>
      </c>
      <c r="H81" s="46"/>
      <c r="I81" s="46"/>
      <c r="J81" s="46"/>
      <c r="K81" s="46"/>
      <c r="L81" s="46"/>
      <c r="O81" s="51" t="str">
        <f t="shared" si="16"/>
        <v/>
      </c>
      <c r="P81" s="51" t="str">
        <f t="shared" si="17"/>
        <v/>
      </c>
      <c r="Q81" s="41" t="str">
        <f t="shared" si="18"/>
        <v/>
      </c>
      <c r="R81" s="41" t="str">
        <f t="shared" si="19"/>
        <v/>
      </c>
      <c r="S81" s="41">
        <v>68</v>
      </c>
      <c r="T81" s="41">
        <f t="shared" si="20"/>
        <v>0</v>
      </c>
      <c r="U81" s="41">
        <f t="shared" si="21"/>
        <v>0</v>
      </c>
      <c r="W81" s="41">
        <v>68</v>
      </c>
      <c r="X81" s="41">
        <f t="shared" si="22"/>
        <v>0</v>
      </c>
      <c r="Y81" s="41">
        <f t="shared" si="23"/>
        <v>0</v>
      </c>
    </row>
    <row r="82" spans="1:25" x14ac:dyDescent="0.2">
      <c r="A82" s="41">
        <v>69</v>
      </c>
      <c r="B82" s="60"/>
      <c r="C82" s="60"/>
      <c r="D82" s="46" t="str">
        <f t="shared" si="12"/>
        <v/>
      </c>
      <c r="E82" s="46" t="str">
        <f t="shared" si="13"/>
        <v/>
      </c>
      <c r="F82" s="46" t="str">
        <f t="shared" si="14"/>
        <v/>
      </c>
      <c r="G82" s="46" t="str">
        <f t="shared" si="15"/>
        <v/>
      </c>
      <c r="H82" s="46"/>
      <c r="I82" s="46"/>
      <c r="J82" s="46"/>
      <c r="K82" s="46"/>
      <c r="L82" s="46"/>
      <c r="O82" s="51" t="str">
        <f t="shared" si="16"/>
        <v/>
      </c>
      <c r="P82" s="51" t="str">
        <f t="shared" si="17"/>
        <v/>
      </c>
      <c r="Q82" s="41" t="str">
        <f t="shared" si="18"/>
        <v/>
      </c>
      <c r="R82" s="41" t="str">
        <f t="shared" si="19"/>
        <v/>
      </c>
      <c r="S82" s="41">
        <v>69</v>
      </c>
      <c r="T82" s="41">
        <f t="shared" si="20"/>
        <v>0</v>
      </c>
      <c r="U82" s="41">
        <f t="shared" si="21"/>
        <v>0</v>
      </c>
      <c r="W82" s="41">
        <v>69</v>
      </c>
      <c r="X82" s="41">
        <f t="shared" si="22"/>
        <v>0</v>
      </c>
      <c r="Y82" s="41">
        <f t="shared" si="23"/>
        <v>0</v>
      </c>
    </row>
    <row r="83" spans="1:25" x14ac:dyDescent="0.2">
      <c r="A83" s="41">
        <v>70</v>
      </c>
      <c r="B83" s="60"/>
      <c r="C83" s="60"/>
      <c r="D83" s="46" t="str">
        <f t="shared" si="12"/>
        <v/>
      </c>
      <c r="E83" s="46" t="str">
        <f t="shared" si="13"/>
        <v/>
      </c>
      <c r="F83" s="46" t="str">
        <f t="shared" si="14"/>
        <v/>
      </c>
      <c r="G83" s="46" t="str">
        <f t="shared" si="15"/>
        <v/>
      </c>
      <c r="H83" s="46"/>
      <c r="I83" s="46"/>
      <c r="J83" s="46"/>
      <c r="K83" s="46"/>
      <c r="L83" s="46"/>
      <c r="O83" s="51" t="str">
        <f t="shared" si="16"/>
        <v/>
      </c>
      <c r="P83" s="51" t="str">
        <f t="shared" si="17"/>
        <v/>
      </c>
      <c r="Q83" s="41" t="str">
        <f t="shared" si="18"/>
        <v/>
      </c>
      <c r="R83" s="41" t="str">
        <f t="shared" si="19"/>
        <v/>
      </c>
      <c r="S83" s="41">
        <v>70</v>
      </c>
      <c r="T83" s="41">
        <f t="shared" si="20"/>
        <v>0</v>
      </c>
      <c r="U83" s="41">
        <f t="shared" si="21"/>
        <v>0</v>
      </c>
      <c r="W83" s="41">
        <v>70</v>
      </c>
      <c r="X83" s="41">
        <f t="shared" si="22"/>
        <v>0</v>
      </c>
      <c r="Y83" s="41">
        <f t="shared" si="23"/>
        <v>0</v>
      </c>
    </row>
    <row r="84" spans="1:25" x14ac:dyDescent="0.2">
      <c r="A84" s="41">
        <v>71</v>
      </c>
      <c r="B84" s="60"/>
      <c r="C84" s="60"/>
      <c r="D84" s="46" t="str">
        <f t="shared" si="12"/>
        <v/>
      </c>
      <c r="E84" s="46" t="str">
        <f t="shared" si="13"/>
        <v/>
      </c>
      <c r="F84" s="46" t="str">
        <f t="shared" si="14"/>
        <v/>
      </c>
      <c r="G84" s="46" t="str">
        <f t="shared" si="15"/>
        <v/>
      </c>
      <c r="H84" s="46"/>
      <c r="I84" s="46"/>
      <c r="J84" s="46"/>
      <c r="K84" s="46"/>
      <c r="L84" s="46"/>
      <c r="O84" s="51" t="str">
        <f t="shared" si="16"/>
        <v/>
      </c>
      <c r="P84" s="51" t="str">
        <f t="shared" si="17"/>
        <v/>
      </c>
      <c r="Q84" s="41" t="str">
        <f t="shared" si="18"/>
        <v/>
      </c>
      <c r="R84" s="41" t="str">
        <f t="shared" si="19"/>
        <v/>
      </c>
      <c r="S84" s="41">
        <v>71</v>
      </c>
      <c r="T84" s="41">
        <f t="shared" si="20"/>
        <v>0</v>
      </c>
      <c r="U84" s="41">
        <f t="shared" si="21"/>
        <v>0</v>
      </c>
      <c r="W84" s="41">
        <v>71</v>
      </c>
      <c r="X84" s="41">
        <f t="shared" si="22"/>
        <v>0</v>
      </c>
      <c r="Y84" s="41">
        <f t="shared" si="23"/>
        <v>0</v>
      </c>
    </row>
    <row r="85" spans="1:25" x14ac:dyDescent="0.2">
      <c r="A85" s="41">
        <v>72</v>
      </c>
      <c r="B85" s="60"/>
      <c r="C85" s="60"/>
      <c r="D85" s="46" t="str">
        <f t="shared" si="12"/>
        <v/>
      </c>
      <c r="E85" s="46" t="str">
        <f t="shared" si="13"/>
        <v/>
      </c>
      <c r="F85" s="46" t="str">
        <f t="shared" si="14"/>
        <v/>
      </c>
      <c r="G85" s="46" t="str">
        <f t="shared" si="15"/>
        <v/>
      </c>
      <c r="H85" s="46"/>
      <c r="I85" s="46"/>
      <c r="J85" s="46"/>
      <c r="K85" s="46"/>
      <c r="L85" s="46"/>
      <c r="O85" s="51" t="str">
        <f t="shared" si="16"/>
        <v/>
      </c>
      <c r="P85" s="51" t="str">
        <f t="shared" si="17"/>
        <v/>
      </c>
      <c r="Q85" s="41" t="str">
        <f t="shared" si="18"/>
        <v/>
      </c>
      <c r="R85" s="41" t="str">
        <f t="shared" si="19"/>
        <v/>
      </c>
      <c r="S85" s="41">
        <v>72</v>
      </c>
      <c r="T85" s="41">
        <f t="shared" si="20"/>
        <v>0</v>
      </c>
      <c r="U85" s="41">
        <f t="shared" si="21"/>
        <v>0</v>
      </c>
      <c r="W85" s="41">
        <v>72</v>
      </c>
      <c r="X85" s="41">
        <f t="shared" si="22"/>
        <v>0</v>
      </c>
      <c r="Y85" s="41">
        <f t="shared" si="23"/>
        <v>0</v>
      </c>
    </row>
    <row r="86" spans="1:25" x14ac:dyDescent="0.2">
      <c r="A86" s="41">
        <v>73</v>
      </c>
      <c r="B86" s="60"/>
      <c r="C86" s="60"/>
      <c r="D86" s="46" t="str">
        <f t="shared" si="12"/>
        <v/>
      </c>
      <c r="E86" s="46" t="str">
        <f t="shared" si="13"/>
        <v/>
      </c>
      <c r="F86" s="46" t="str">
        <f t="shared" si="14"/>
        <v/>
      </c>
      <c r="G86" s="46" t="str">
        <f t="shared" si="15"/>
        <v/>
      </c>
      <c r="H86" s="46"/>
      <c r="I86" s="46"/>
      <c r="J86" s="46"/>
      <c r="K86" s="46"/>
      <c r="L86" s="46"/>
      <c r="O86" s="51" t="str">
        <f t="shared" si="16"/>
        <v/>
      </c>
      <c r="P86" s="51" t="str">
        <f t="shared" si="17"/>
        <v/>
      </c>
      <c r="Q86" s="41" t="str">
        <f t="shared" si="18"/>
        <v/>
      </c>
      <c r="R86" s="41" t="str">
        <f t="shared" si="19"/>
        <v/>
      </c>
      <c r="S86" s="41">
        <v>73</v>
      </c>
      <c r="T86" s="41">
        <f t="shared" si="20"/>
        <v>0</v>
      </c>
      <c r="U86" s="41">
        <f t="shared" si="21"/>
        <v>0</v>
      </c>
      <c r="W86" s="41">
        <v>73</v>
      </c>
      <c r="X86" s="41">
        <f t="shared" si="22"/>
        <v>0</v>
      </c>
      <c r="Y86" s="41">
        <f t="shared" si="23"/>
        <v>0</v>
      </c>
    </row>
    <row r="87" spans="1:25" x14ac:dyDescent="0.2">
      <c r="A87" s="41">
        <v>74</v>
      </c>
      <c r="B87" s="60"/>
      <c r="C87" s="60"/>
      <c r="D87" s="46" t="str">
        <f t="shared" si="12"/>
        <v/>
      </c>
      <c r="E87" s="46" t="str">
        <f t="shared" si="13"/>
        <v/>
      </c>
      <c r="F87" s="46" t="str">
        <f t="shared" si="14"/>
        <v/>
      </c>
      <c r="G87" s="46" t="str">
        <f t="shared" si="15"/>
        <v/>
      </c>
      <c r="H87" s="46"/>
      <c r="I87" s="46"/>
      <c r="J87" s="46"/>
      <c r="K87" s="46"/>
      <c r="L87" s="46"/>
      <c r="O87" s="51" t="str">
        <f t="shared" si="16"/>
        <v/>
      </c>
      <c r="P87" s="51" t="str">
        <f t="shared" si="17"/>
        <v/>
      </c>
      <c r="Q87" s="41" t="str">
        <f t="shared" si="18"/>
        <v/>
      </c>
      <c r="R87" s="41" t="str">
        <f t="shared" si="19"/>
        <v/>
      </c>
      <c r="S87" s="41">
        <v>74</v>
      </c>
      <c r="T87" s="41">
        <f t="shared" si="20"/>
        <v>0</v>
      </c>
      <c r="U87" s="41">
        <f t="shared" si="21"/>
        <v>0</v>
      </c>
      <c r="W87" s="41">
        <v>74</v>
      </c>
      <c r="X87" s="41">
        <f t="shared" si="22"/>
        <v>0</v>
      </c>
      <c r="Y87" s="41">
        <f t="shared" si="23"/>
        <v>0</v>
      </c>
    </row>
    <row r="88" spans="1:25" x14ac:dyDescent="0.2">
      <c r="A88" s="41">
        <v>75</v>
      </c>
      <c r="B88" s="60"/>
      <c r="C88" s="60"/>
      <c r="D88" s="46" t="str">
        <f t="shared" si="12"/>
        <v/>
      </c>
      <c r="E88" s="46" t="str">
        <f t="shared" si="13"/>
        <v/>
      </c>
      <c r="F88" s="46" t="str">
        <f t="shared" si="14"/>
        <v/>
      </c>
      <c r="G88" s="46" t="str">
        <f t="shared" si="15"/>
        <v/>
      </c>
      <c r="H88" s="46"/>
      <c r="I88" s="46"/>
      <c r="J88" s="46"/>
      <c r="K88" s="46"/>
      <c r="L88" s="46"/>
      <c r="O88" s="51" t="str">
        <f t="shared" si="16"/>
        <v/>
      </c>
      <c r="P88" s="51" t="str">
        <f t="shared" si="17"/>
        <v/>
      </c>
      <c r="Q88" s="41" t="str">
        <f t="shared" si="18"/>
        <v/>
      </c>
      <c r="R88" s="41" t="str">
        <f t="shared" si="19"/>
        <v/>
      </c>
      <c r="S88" s="41">
        <v>75</v>
      </c>
      <c r="T88" s="41">
        <f t="shared" si="20"/>
        <v>0</v>
      </c>
      <c r="U88" s="41">
        <f t="shared" si="21"/>
        <v>0</v>
      </c>
      <c r="W88" s="41">
        <v>75</v>
      </c>
      <c r="X88" s="41">
        <f t="shared" si="22"/>
        <v>0</v>
      </c>
      <c r="Y88" s="41">
        <f t="shared" si="23"/>
        <v>0</v>
      </c>
    </row>
    <row r="89" spans="1:25" x14ac:dyDescent="0.2">
      <c r="A89" s="41">
        <v>76</v>
      </c>
      <c r="B89" s="60"/>
      <c r="C89" s="60"/>
      <c r="D89" s="46" t="str">
        <f t="shared" si="12"/>
        <v/>
      </c>
      <c r="E89" s="46" t="str">
        <f t="shared" si="13"/>
        <v/>
      </c>
      <c r="F89" s="46" t="str">
        <f t="shared" si="14"/>
        <v/>
      </c>
      <c r="G89" s="46" t="str">
        <f t="shared" si="15"/>
        <v/>
      </c>
      <c r="H89" s="46"/>
      <c r="I89" s="46"/>
      <c r="J89" s="46"/>
      <c r="K89" s="46"/>
      <c r="L89" s="46"/>
      <c r="O89" s="51" t="str">
        <f t="shared" si="16"/>
        <v/>
      </c>
      <c r="P89" s="51" t="str">
        <f t="shared" si="17"/>
        <v/>
      </c>
      <c r="Q89" s="41" t="str">
        <f t="shared" si="18"/>
        <v/>
      </c>
      <c r="R89" s="41" t="str">
        <f t="shared" si="19"/>
        <v/>
      </c>
      <c r="S89" s="41">
        <v>76</v>
      </c>
      <c r="T89" s="41">
        <f t="shared" si="20"/>
        <v>0</v>
      </c>
      <c r="U89" s="41">
        <f t="shared" si="21"/>
        <v>0</v>
      </c>
      <c r="W89" s="41">
        <v>76</v>
      </c>
      <c r="X89" s="41">
        <f t="shared" si="22"/>
        <v>0</v>
      </c>
      <c r="Y89" s="41">
        <f t="shared" si="23"/>
        <v>0</v>
      </c>
    </row>
    <row r="90" spans="1:25" x14ac:dyDescent="0.2">
      <c r="A90" s="41">
        <v>77</v>
      </c>
      <c r="B90" s="60"/>
      <c r="C90" s="60"/>
      <c r="D90" s="46" t="str">
        <f t="shared" si="12"/>
        <v/>
      </c>
      <c r="E90" s="46" t="str">
        <f t="shared" si="13"/>
        <v/>
      </c>
      <c r="F90" s="46" t="str">
        <f t="shared" si="14"/>
        <v/>
      </c>
      <c r="G90" s="46" t="str">
        <f t="shared" si="15"/>
        <v/>
      </c>
      <c r="H90" s="46"/>
      <c r="I90" s="46"/>
      <c r="J90" s="46"/>
      <c r="K90" s="46"/>
      <c r="L90" s="46"/>
      <c r="O90" s="51" t="str">
        <f t="shared" si="16"/>
        <v/>
      </c>
      <c r="P90" s="51" t="str">
        <f t="shared" si="17"/>
        <v/>
      </c>
      <c r="Q90" s="41" t="str">
        <f t="shared" si="18"/>
        <v/>
      </c>
      <c r="R90" s="41" t="str">
        <f t="shared" si="19"/>
        <v/>
      </c>
      <c r="S90" s="41">
        <v>77</v>
      </c>
      <c r="T90" s="41">
        <f t="shared" si="20"/>
        <v>0</v>
      </c>
      <c r="U90" s="41">
        <f t="shared" si="21"/>
        <v>0</v>
      </c>
      <c r="W90" s="41">
        <v>77</v>
      </c>
      <c r="X90" s="41">
        <f t="shared" si="22"/>
        <v>0</v>
      </c>
      <c r="Y90" s="41">
        <f t="shared" si="23"/>
        <v>0</v>
      </c>
    </row>
    <row r="91" spans="1:25" x14ac:dyDescent="0.2">
      <c r="A91" s="41">
        <v>78</v>
      </c>
      <c r="B91" s="60"/>
      <c r="C91" s="60"/>
      <c r="D91" s="46" t="str">
        <f t="shared" si="12"/>
        <v/>
      </c>
      <c r="E91" s="46" t="str">
        <f t="shared" si="13"/>
        <v/>
      </c>
      <c r="F91" s="46" t="str">
        <f t="shared" si="14"/>
        <v/>
      </c>
      <c r="G91" s="46" t="str">
        <f t="shared" si="15"/>
        <v/>
      </c>
      <c r="H91" s="46"/>
      <c r="I91" s="46"/>
      <c r="J91" s="46"/>
      <c r="K91" s="46"/>
      <c r="L91" s="46"/>
      <c r="O91" s="51" t="str">
        <f t="shared" si="16"/>
        <v/>
      </c>
      <c r="P91" s="51" t="str">
        <f t="shared" si="17"/>
        <v/>
      </c>
      <c r="Q91" s="41" t="str">
        <f t="shared" si="18"/>
        <v/>
      </c>
      <c r="R91" s="41" t="str">
        <f t="shared" si="19"/>
        <v/>
      </c>
      <c r="S91" s="41">
        <v>78</v>
      </c>
      <c r="T91" s="41">
        <f t="shared" si="20"/>
        <v>0</v>
      </c>
      <c r="U91" s="41">
        <f t="shared" si="21"/>
        <v>0</v>
      </c>
      <c r="W91" s="41">
        <v>78</v>
      </c>
      <c r="X91" s="41">
        <f t="shared" si="22"/>
        <v>0</v>
      </c>
      <c r="Y91" s="41">
        <f t="shared" si="23"/>
        <v>0</v>
      </c>
    </row>
    <row r="92" spans="1:25" x14ac:dyDescent="0.2">
      <c r="A92" s="41">
        <v>79</v>
      </c>
      <c r="B92" s="60"/>
      <c r="C92" s="60"/>
      <c r="D92" s="46" t="str">
        <f t="shared" si="12"/>
        <v/>
      </c>
      <c r="E92" s="46" t="str">
        <f t="shared" si="13"/>
        <v/>
      </c>
      <c r="F92" s="46" t="str">
        <f t="shared" si="14"/>
        <v/>
      </c>
      <c r="G92" s="46" t="str">
        <f t="shared" si="15"/>
        <v/>
      </c>
      <c r="H92" s="46"/>
      <c r="I92" s="46"/>
      <c r="J92" s="46"/>
      <c r="K92" s="46"/>
      <c r="L92" s="46"/>
      <c r="O92" s="51" t="str">
        <f t="shared" si="16"/>
        <v/>
      </c>
      <c r="P92" s="51" t="str">
        <f t="shared" si="17"/>
        <v/>
      </c>
      <c r="Q92" s="41" t="str">
        <f t="shared" si="18"/>
        <v/>
      </c>
      <c r="R92" s="41" t="str">
        <f t="shared" si="19"/>
        <v/>
      </c>
      <c r="S92" s="41">
        <v>79</v>
      </c>
      <c r="T92" s="41">
        <f t="shared" si="20"/>
        <v>0</v>
      </c>
      <c r="U92" s="41">
        <f t="shared" si="21"/>
        <v>0</v>
      </c>
      <c r="W92" s="41">
        <v>79</v>
      </c>
      <c r="X92" s="41">
        <f t="shared" si="22"/>
        <v>0</v>
      </c>
      <c r="Y92" s="41">
        <f t="shared" si="23"/>
        <v>0</v>
      </c>
    </row>
    <row r="93" spans="1:25" x14ac:dyDescent="0.2">
      <c r="A93" s="41">
        <v>80</v>
      </c>
      <c r="B93" s="60"/>
      <c r="C93" s="60"/>
      <c r="D93" s="46" t="str">
        <f t="shared" si="12"/>
        <v/>
      </c>
      <c r="E93" s="46" t="str">
        <f t="shared" si="13"/>
        <v/>
      </c>
      <c r="F93" s="46" t="str">
        <f t="shared" si="14"/>
        <v/>
      </c>
      <c r="G93" s="46" t="str">
        <f t="shared" si="15"/>
        <v/>
      </c>
      <c r="H93" s="46"/>
      <c r="I93" s="46"/>
      <c r="J93" s="46"/>
      <c r="K93" s="46"/>
      <c r="L93" s="46"/>
      <c r="O93" s="51" t="str">
        <f t="shared" si="16"/>
        <v/>
      </c>
      <c r="P93" s="51" t="str">
        <f t="shared" si="17"/>
        <v/>
      </c>
      <c r="Q93" s="41" t="str">
        <f t="shared" si="18"/>
        <v/>
      </c>
      <c r="R93" s="41" t="str">
        <f t="shared" si="19"/>
        <v/>
      </c>
      <c r="S93" s="41">
        <v>80</v>
      </c>
      <c r="T93" s="41">
        <f t="shared" si="20"/>
        <v>0</v>
      </c>
      <c r="U93" s="41">
        <f t="shared" si="21"/>
        <v>0</v>
      </c>
      <c r="W93" s="41">
        <v>80</v>
      </c>
      <c r="X93" s="41">
        <f t="shared" si="22"/>
        <v>0</v>
      </c>
      <c r="Y93" s="41">
        <f t="shared" si="23"/>
        <v>0</v>
      </c>
    </row>
    <row r="94" spans="1:25" x14ac:dyDescent="0.2">
      <c r="A94" s="41">
        <v>81</v>
      </c>
      <c r="B94" s="60"/>
      <c r="C94" s="60"/>
      <c r="D94" s="46" t="str">
        <f t="shared" si="12"/>
        <v/>
      </c>
      <c r="E94" s="46" t="str">
        <f t="shared" si="13"/>
        <v/>
      </c>
      <c r="F94" s="46" t="str">
        <f t="shared" si="14"/>
        <v/>
      </c>
      <c r="G94" s="46" t="str">
        <f t="shared" si="15"/>
        <v/>
      </c>
      <c r="H94" s="46"/>
      <c r="I94" s="46"/>
      <c r="J94" s="46"/>
      <c r="K94" s="46"/>
      <c r="L94" s="46"/>
      <c r="O94" s="51" t="str">
        <f t="shared" si="16"/>
        <v/>
      </c>
      <c r="P94" s="51" t="str">
        <f t="shared" si="17"/>
        <v/>
      </c>
      <c r="Q94" s="41" t="str">
        <f t="shared" si="18"/>
        <v/>
      </c>
      <c r="R94" s="41" t="str">
        <f t="shared" si="19"/>
        <v/>
      </c>
      <c r="S94" s="41">
        <v>81</v>
      </c>
      <c r="T94" s="41">
        <f t="shared" si="20"/>
        <v>0</v>
      </c>
      <c r="U94" s="41">
        <f t="shared" si="21"/>
        <v>0</v>
      </c>
      <c r="W94" s="41">
        <v>81</v>
      </c>
      <c r="X94" s="41">
        <f t="shared" si="22"/>
        <v>0</v>
      </c>
      <c r="Y94" s="41">
        <f t="shared" si="23"/>
        <v>0</v>
      </c>
    </row>
    <row r="95" spans="1:25" x14ac:dyDescent="0.2">
      <c r="A95" s="41">
        <v>82</v>
      </c>
      <c r="B95" s="60"/>
      <c r="C95" s="60"/>
      <c r="D95" s="46" t="str">
        <f t="shared" si="12"/>
        <v/>
      </c>
      <c r="E95" s="46" t="str">
        <f t="shared" si="13"/>
        <v/>
      </c>
      <c r="F95" s="46" t="str">
        <f t="shared" si="14"/>
        <v/>
      </c>
      <c r="G95" s="46" t="str">
        <f t="shared" si="15"/>
        <v/>
      </c>
      <c r="H95" s="46"/>
      <c r="I95" s="46"/>
      <c r="J95" s="46"/>
      <c r="K95" s="46"/>
      <c r="L95" s="46"/>
      <c r="O95" s="51" t="str">
        <f t="shared" si="16"/>
        <v/>
      </c>
      <c r="P95" s="51" t="str">
        <f t="shared" si="17"/>
        <v/>
      </c>
      <c r="Q95" s="41" t="str">
        <f t="shared" si="18"/>
        <v/>
      </c>
      <c r="R95" s="41" t="str">
        <f t="shared" si="19"/>
        <v/>
      </c>
      <c r="S95" s="41">
        <v>82</v>
      </c>
      <c r="T95" s="41">
        <f t="shared" si="20"/>
        <v>0</v>
      </c>
      <c r="U95" s="41">
        <f t="shared" si="21"/>
        <v>0</v>
      </c>
      <c r="W95" s="41">
        <v>82</v>
      </c>
      <c r="X95" s="41">
        <f t="shared" si="22"/>
        <v>0</v>
      </c>
      <c r="Y95" s="41">
        <f t="shared" si="23"/>
        <v>0</v>
      </c>
    </row>
    <row r="96" spans="1:25" x14ac:dyDescent="0.2">
      <c r="A96" s="41">
        <v>83</v>
      </c>
      <c r="B96" s="60"/>
      <c r="C96" s="60"/>
      <c r="D96" s="46" t="str">
        <f t="shared" ref="D96:D113" si="24">IF(OR(Q96="",O96=""),"",Q96+(O96-1)/2)</f>
        <v/>
      </c>
      <c r="E96" s="46" t="str">
        <f t="shared" ref="E96:E113" si="25">IF(OR(Q96="",O96=""),"",R96+(P96-1)/2)</f>
        <v/>
      </c>
      <c r="F96" s="46" t="str">
        <f t="shared" ref="F96:F113" si="26">IF(B96="","",D96-E96)</f>
        <v/>
      </c>
      <c r="G96" s="46" t="str">
        <f t="shared" ref="G96:G113" si="27">IF(F96="","",F96^2)</f>
        <v/>
      </c>
      <c r="H96" s="46"/>
      <c r="I96" s="46"/>
      <c r="J96" s="46"/>
      <c r="K96" s="46"/>
      <c r="L96" s="46"/>
      <c r="O96" s="51" t="str">
        <f t="shared" si="16"/>
        <v/>
      </c>
      <c r="P96" s="51" t="str">
        <f t="shared" si="17"/>
        <v/>
      </c>
      <c r="Q96" s="41" t="str">
        <f t="shared" si="18"/>
        <v/>
      </c>
      <c r="R96" s="41" t="str">
        <f t="shared" si="19"/>
        <v/>
      </c>
      <c r="S96" s="41">
        <v>83</v>
      </c>
      <c r="T96" s="41">
        <f t="shared" si="20"/>
        <v>0</v>
      </c>
      <c r="U96" s="41">
        <f t="shared" si="21"/>
        <v>0</v>
      </c>
      <c r="W96" s="41">
        <v>83</v>
      </c>
      <c r="X96" s="41">
        <f t="shared" si="22"/>
        <v>0</v>
      </c>
      <c r="Y96" s="41">
        <f t="shared" si="23"/>
        <v>0</v>
      </c>
    </row>
    <row r="97" spans="1:25" x14ac:dyDescent="0.2">
      <c r="A97" s="41">
        <v>84</v>
      </c>
      <c r="B97" s="60"/>
      <c r="C97" s="60"/>
      <c r="D97" s="46" t="str">
        <f t="shared" si="24"/>
        <v/>
      </c>
      <c r="E97" s="46" t="str">
        <f t="shared" si="25"/>
        <v/>
      </c>
      <c r="F97" s="46" t="str">
        <f t="shared" si="26"/>
        <v/>
      </c>
      <c r="G97" s="46" t="str">
        <f t="shared" si="27"/>
        <v/>
      </c>
      <c r="H97" s="46"/>
      <c r="I97" s="46"/>
      <c r="J97" s="46"/>
      <c r="K97" s="46"/>
      <c r="L97" s="46"/>
      <c r="O97" s="51" t="str">
        <f t="shared" si="16"/>
        <v/>
      </c>
      <c r="P97" s="51" t="str">
        <f t="shared" si="17"/>
        <v/>
      </c>
      <c r="Q97" s="41" t="str">
        <f t="shared" si="18"/>
        <v/>
      </c>
      <c r="R97" s="41" t="str">
        <f t="shared" si="19"/>
        <v/>
      </c>
      <c r="S97" s="41">
        <v>84</v>
      </c>
      <c r="T97" s="41">
        <f t="shared" si="20"/>
        <v>0</v>
      </c>
      <c r="U97" s="41">
        <f t="shared" si="21"/>
        <v>0</v>
      </c>
      <c r="W97" s="41">
        <v>84</v>
      </c>
      <c r="X97" s="41">
        <f t="shared" si="22"/>
        <v>0</v>
      </c>
      <c r="Y97" s="41">
        <f t="shared" si="23"/>
        <v>0</v>
      </c>
    </row>
    <row r="98" spans="1:25" x14ac:dyDescent="0.2">
      <c r="A98" s="41">
        <v>85</v>
      </c>
      <c r="B98" s="60"/>
      <c r="C98" s="60"/>
      <c r="D98" s="46" t="str">
        <f t="shared" si="24"/>
        <v/>
      </c>
      <c r="E98" s="46" t="str">
        <f t="shared" si="25"/>
        <v/>
      </c>
      <c r="F98" s="46" t="str">
        <f t="shared" si="26"/>
        <v/>
      </c>
      <c r="G98" s="46" t="str">
        <f t="shared" si="27"/>
        <v/>
      </c>
      <c r="H98" s="46"/>
      <c r="I98" s="46"/>
      <c r="J98" s="46"/>
      <c r="K98" s="46"/>
      <c r="L98" s="46"/>
      <c r="O98" s="51" t="str">
        <f t="shared" si="16"/>
        <v/>
      </c>
      <c r="P98" s="51" t="str">
        <f t="shared" si="17"/>
        <v/>
      </c>
      <c r="Q98" s="41" t="str">
        <f t="shared" si="18"/>
        <v/>
      </c>
      <c r="R98" s="41" t="str">
        <f t="shared" si="19"/>
        <v/>
      </c>
      <c r="S98" s="41">
        <v>85</v>
      </c>
      <c r="T98" s="41">
        <f t="shared" si="20"/>
        <v>0</v>
      </c>
      <c r="U98" s="41">
        <f t="shared" si="21"/>
        <v>0</v>
      </c>
      <c r="W98" s="41">
        <v>85</v>
      </c>
      <c r="X98" s="41">
        <f t="shared" si="22"/>
        <v>0</v>
      </c>
      <c r="Y98" s="41">
        <f t="shared" si="23"/>
        <v>0</v>
      </c>
    </row>
    <row r="99" spans="1:25" x14ac:dyDescent="0.2">
      <c r="A99" s="41">
        <v>86</v>
      </c>
      <c r="B99" s="60"/>
      <c r="C99" s="60"/>
      <c r="D99" s="46" t="str">
        <f t="shared" si="24"/>
        <v/>
      </c>
      <c r="E99" s="46" t="str">
        <f t="shared" si="25"/>
        <v/>
      </c>
      <c r="F99" s="46" t="str">
        <f t="shared" si="26"/>
        <v/>
      </c>
      <c r="G99" s="46" t="str">
        <f t="shared" si="27"/>
        <v/>
      </c>
      <c r="H99" s="46"/>
      <c r="I99" s="46"/>
      <c r="J99" s="46"/>
      <c r="K99" s="46"/>
      <c r="L99" s="46"/>
      <c r="O99" s="51" t="str">
        <f t="shared" si="16"/>
        <v/>
      </c>
      <c r="P99" s="51" t="str">
        <f t="shared" si="17"/>
        <v/>
      </c>
      <c r="Q99" s="41" t="str">
        <f t="shared" si="18"/>
        <v/>
      </c>
      <c r="R99" s="41" t="str">
        <f t="shared" si="19"/>
        <v/>
      </c>
      <c r="S99" s="41">
        <v>86</v>
      </c>
      <c r="T99" s="41">
        <f t="shared" si="20"/>
        <v>0</v>
      </c>
      <c r="U99" s="41">
        <f t="shared" si="21"/>
        <v>0</v>
      </c>
      <c r="W99" s="41">
        <v>86</v>
      </c>
      <c r="X99" s="41">
        <f t="shared" si="22"/>
        <v>0</v>
      </c>
      <c r="Y99" s="41">
        <f t="shared" si="23"/>
        <v>0</v>
      </c>
    </row>
    <row r="100" spans="1:25" x14ac:dyDescent="0.2">
      <c r="A100" s="41">
        <v>87</v>
      </c>
      <c r="B100" s="60"/>
      <c r="C100" s="60"/>
      <c r="D100" s="46" t="str">
        <f t="shared" si="24"/>
        <v/>
      </c>
      <c r="E100" s="46" t="str">
        <f t="shared" si="25"/>
        <v/>
      </c>
      <c r="F100" s="46" t="str">
        <f t="shared" si="26"/>
        <v/>
      </c>
      <c r="G100" s="46" t="str">
        <f t="shared" si="27"/>
        <v/>
      </c>
      <c r="H100" s="46"/>
      <c r="I100" s="46"/>
      <c r="J100" s="46"/>
      <c r="K100" s="46"/>
      <c r="L100" s="46"/>
      <c r="O100" s="51" t="str">
        <f t="shared" si="16"/>
        <v/>
      </c>
      <c r="P100" s="51" t="str">
        <f t="shared" si="17"/>
        <v/>
      </c>
      <c r="Q100" s="41" t="str">
        <f t="shared" si="18"/>
        <v/>
      </c>
      <c r="R100" s="41" t="str">
        <f t="shared" si="19"/>
        <v/>
      </c>
      <c r="S100" s="41">
        <v>87</v>
      </c>
      <c r="T100" s="41">
        <f t="shared" si="20"/>
        <v>0</v>
      </c>
      <c r="U100" s="41">
        <f t="shared" si="21"/>
        <v>0</v>
      </c>
      <c r="W100" s="41">
        <v>87</v>
      </c>
      <c r="X100" s="41">
        <f t="shared" si="22"/>
        <v>0</v>
      </c>
      <c r="Y100" s="41">
        <f t="shared" si="23"/>
        <v>0</v>
      </c>
    </row>
    <row r="101" spans="1:25" x14ac:dyDescent="0.2">
      <c r="A101" s="41">
        <v>88</v>
      </c>
      <c r="B101" s="60"/>
      <c r="C101" s="60"/>
      <c r="D101" s="46" t="str">
        <f t="shared" si="24"/>
        <v/>
      </c>
      <c r="E101" s="46" t="str">
        <f t="shared" si="25"/>
        <v/>
      </c>
      <c r="F101" s="46" t="str">
        <f t="shared" si="26"/>
        <v/>
      </c>
      <c r="G101" s="46" t="str">
        <f t="shared" si="27"/>
        <v/>
      </c>
      <c r="H101" s="46"/>
      <c r="I101" s="46"/>
      <c r="J101" s="46"/>
      <c r="K101" s="46"/>
      <c r="L101" s="46"/>
      <c r="O101" s="51" t="str">
        <f t="shared" si="16"/>
        <v/>
      </c>
      <c r="P101" s="51" t="str">
        <f t="shared" si="17"/>
        <v/>
      </c>
      <c r="Q101" s="41" t="str">
        <f t="shared" si="18"/>
        <v/>
      </c>
      <c r="R101" s="41" t="str">
        <f t="shared" si="19"/>
        <v/>
      </c>
      <c r="S101" s="41">
        <v>88</v>
      </c>
      <c r="T101" s="41">
        <f t="shared" si="20"/>
        <v>0</v>
      </c>
      <c r="U101" s="41">
        <f t="shared" si="21"/>
        <v>0</v>
      </c>
      <c r="W101" s="41">
        <v>88</v>
      </c>
      <c r="X101" s="41">
        <f t="shared" si="22"/>
        <v>0</v>
      </c>
      <c r="Y101" s="41">
        <f t="shared" si="23"/>
        <v>0</v>
      </c>
    </row>
    <row r="102" spans="1:25" x14ac:dyDescent="0.2">
      <c r="A102" s="41">
        <v>89</v>
      </c>
      <c r="B102" s="60"/>
      <c r="C102" s="60"/>
      <c r="D102" s="46" t="str">
        <f t="shared" si="24"/>
        <v/>
      </c>
      <c r="E102" s="46" t="str">
        <f t="shared" si="25"/>
        <v/>
      </c>
      <c r="F102" s="46" t="str">
        <f t="shared" si="26"/>
        <v/>
      </c>
      <c r="G102" s="46" t="str">
        <f t="shared" si="27"/>
        <v/>
      </c>
      <c r="H102" s="46"/>
      <c r="I102" s="46"/>
      <c r="J102" s="46"/>
      <c r="K102" s="46"/>
      <c r="L102" s="46"/>
      <c r="O102" s="51" t="str">
        <f t="shared" si="16"/>
        <v/>
      </c>
      <c r="P102" s="51" t="str">
        <f t="shared" si="17"/>
        <v/>
      </c>
      <c r="Q102" s="41" t="str">
        <f t="shared" si="18"/>
        <v/>
      </c>
      <c r="R102" s="41" t="str">
        <f t="shared" si="19"/>
        <v/>
      </c>
      <c r="S102" s="41">
        <v>89</v>
      </c>
      <c r="T102" s="41">
        <f t="shared" si="20"/>
        <v>0</v>
      </c>
      <c r="U102" s="41">
        <f t="shared" si="21"/>
        <v>0</v>
      </c>
      <c r="W102" s="41">
        <v>89</v>
      </c>
      <c r="X102" s="41">
        <f t="shared" si="22"/>
        <v>0</v>
      </c>
      <c r="Y102" s="41">
        <f t="shared" si="23"/>
        <v>0</v>
      </c>
    </row>
    <row r="103" spans="1:25" x14ac:dyDescent="0.2">
      <c r="A103" s="41">
        <v>90</v>
      </c>
      <c r="B103" s="60"/>
      <c r="C103" s="60"/>
      <c r="D103" s="46" t="str">
        <f t="shared" si="24"/>
        <v/>
      </c>
      <c r="E103" s="46" t="str">
        <f t="shared" si="25"/>
        <v/>
      </c>
      <c r="F103" s="46" t="str">
        <f t="shared" si="26"/>
        <v/>
      </c>
      <c r="G103" s="46" t="str">
        <f t="shared" si="27"/>
        <v/>
      </c>
      <c r="H103" s="46"/>
      <c r="I103" s="46"/>
      <c r="J103" s="46"/>
      <c r="K103" s="46"/>
      <c r="L103" s="46"/>
      <c r="O103" s="51" t="str">
        <f t="shared" si="16"/>
        <v/>
      </c>
      <c r="P103" s="51" t="str">
        <f t="shared" si="17"/>
        <v/>
      </c>
      <c r="Q103" s="41" t="str">
        <f t="shared" si="18"/>
        <v/>
      </c>
      <c r="R103" s="41" t="str">
        <f t="shared" si="19"/>
        <v/>
      </c>
      <c r="S103" s="41">
        <v>90</v>
      </c>
      <c r="T103" s="41">
        <f t="shared" si="20"/>
        <v>0</v>
      </c>
      <c r="U103" s="41">
        <f t="shared" si="21"/>
        <v>0</v>
      </c>
      <c r="W103" s="41">
        <v>90</v>
      </c>
      <c r="X103" s="41">
        <f t="shared" si="22"/>
        <v>0</v>
      </c>
      <c r="Y103" s="41">
        <f t="shared" si="23"/>
        <v>0</v>
      </c>
    </row>
    <row r="104" spans="1:25" x14ac:dyDescent="0.2">
      <c r="A104" s="41">
        <v>91</v>
      </c>
      <c r="B104" s="60"/>
      <c r="C104" s="60"/>
      <c r="D104" s="46" t="str">
        <f t="shared" si="24"/>
        <v/>
      </c>
      <c r="E104" s="46" t="str">
        <f t="shared" si="25"/>
        <v/>
      </c>
      <c r="F104" s="46" t="str">
        <f t="shared" si="26"/>
        <v/>
      </c>
      <c r="G104" s="46" t="str">
        <f t="shared" si="27"/>
        <v/>
      </c>
      <c r="H104" s="46"/>
      <c r="I104" s="46"/>
      <c r="J104" s="46"/>
      <c r="K104" s="46"/>
      <c r="L104" s="46"/>
      <c r="O104" s="51" t="str">
        <f t="shared" si="16"/>
        <v/>
      </c>
      <c r="P104" s="51" t="str">
        <f t="shared" si="17"/>
        <v/>
      </c>
      <c r="Q104" s="41" t="str">
        <f t="shared" si="18"/>
        <v/>
      </c>
      <c r="R104" s="41" t="str">
        <f t="shared" si="19"/>
        <v/>
      </c>
      <c r="S104" s="41">
        <v>91</v>
      </c>
      <c r="T104" s="41">
        <f t="shared" si="20"/>
        <v>0</v>
      </c>
      <c r="U104" s="41">
        <f t="shared" si="21"/>
        <v>0</v>
      </c>
      <c r="W104" s="41">
        <v>91</v>
      </c>
      <c r="X104" s="41">
        <f t="shared" si="22"/>
        <v>0</v>
      </c>
      <c r="Y104" s="41">
        <f t="shared" si="23"/>
        <v>0</v>
      </c>
    </row>
    <row r="105" spans="1:25" x14ac:dyDescent="0.2">
      <c r="A105" s="41">
        <v>92</v>
      </c>
      <c r="B105" s="60"/>
      <c r="C105" s="60"/>
      <c r="D105" s="46" t="str">
        <f t="shared" si="24"/>
        <v/>
      </c>
      <c r="E105" s="46" t="str">
        <f t="shared" si="25"/>
        <v/>
      </c>
      <c r="F105" s="46" t="str">
        <f t="shared" si="26"/>
        <v/>
      </c>
      <c r="G105" s="46" t="str">
        <f t="shared" si="27"/>
        <v/>
      </c>
      <c r="H105" s="46"/>
      <c r="I105" s="46"/>
      <c r="J105" s="46"/>
      <c r="K105" s="46"/>
      <c r="L105" s="46"/>
      <c r="O105" s="51" t="str">
        <f t="shared" si="16"/>
        <v/>
      </c>
      <c r="P105" s="51" t="str">
        <f t="shared" si="17"/>
        <v/>
      </c>
      <c r="Q105" s="41" t="str">
        <f t="shared" si="18"/>
        <v/>
      </c>
      <c r="R105" s="41" t="str">
        <f t="shared" si="19"/>
        <v/>
      </c>
      <c r="S105" s="41">
        <v>92</v>
      </c>
      <c r="T105" s="41">
        <f t="shared" si="20"/>
        <v>0</v>
      </c>
      <c r="U105" s="41">
        <f t="shared" si="21"/>
        <v>0</v>
      </c>
      <c r="W105" s="41">
        <v>92</v>
      </c>
      <c r="X105" s="41">
        <f t="shared" si="22"/>
        <v>0</v>
      </c>
      <c r="Y105" s="41">
        <f t="shared" si="23"/>
        <v>0</v>
      </c>
    </row>
    <row r="106" spans="1:25" x14ac:dyDescent="0.2">
      <c r="A106" s="41">
        <v>93</v>
      </c>
      <c r="B106" s="60"/>
      <c r="C106" s="60"/>
      <c r="D106" s="46" t="str">
        <f t="shared" si="24"/>
        <v/>
      </c>
      <c r="E106" s="46" t="str">
        <f t="shared" si="25"/>
        <v/>
      </c>
      <c r="F106" s="46" t="str">
        <f t="shared" si="26"/>
        <v/>
      </c>
      <c r="G106" s="46" t="str">
        <f t="shared" si="27"/>
        <v/>
      </c>
      <c r="H106" s="46"/>
      <c r="I106" s="46"/>
      <c r="J106" s="46"/>
      <c r="K106" s="46"/>
      <c r="L106" s="46"/>
      <c r="O106" s="51" t="str">
        <f t="shared" si="16"/>
        <v/>
      </c>
      <c r="P106" s="51" t="str">
        <f t="shared" si="17"/>
        <v/>
      </c>
      <c r="Q106" s="41" t="str">
        <f t="shared" si="18"/>
        <v/>
      </c>
      <c r="R106" s="41" t="str">
        <f t="shared" si="19"/>
        <v/>
      </c>
      <c r="S106" s="41">
        <v>93</v>
      </c>
      <c r="T106" s="41">
        <f t="shared" si="20"/>
        <v>0</v>
      </c>
      <c r="U106" s="41">
        <f t="shared" si="21"/>
        <v>0</v>
      </c>
      <c r="W106" s="41">
        <v>93</v>
      </c>
      <c r="X106" s="41">
        <f t="shared" si="22"/>
        <v>0</v>
      </c>
      <c r="Y106" s="41">
        <f t="shared" si="23"/>
        <v>0</v>
      </c>
    </row>
    <row r="107" spans="1:25" x14ac:dyDescent="0.2">
      <c r="A107" s="41">
        <v>94</v>
      </c>
      <c r="B107" s="60"/>
      <c r="C107" s="60"/>
      <c r="D107" s="46" t="str">
        <f t="shared" si="24"/>
        <v/>
      </c>
      <c r="E107" s="46" t="str">
        <f t="shared" si="25"/>
        <v/>
      </c>
      <c r="F107" s="46" t="str">
        <f t="shared" si="26"/>
        <v/>
      </c>
      <c r="G107" s="46" t="str">
        <f t="shared" si="27"/>
        <v/>
      </c>
      <c r="H107" s="46"/>
      <c r="I107" s="46"/>
      <c r="J107" s="46"/>
      <c r="K107" s="46"/>
      <c r="L107" s="46"/>
      <c r="O107" s="51" t="str">
        <f t="shared" si="16"/>
        <v/>
      </c>
      <c r="P107" s="51" t="str">
        <f t="shared" si="17"/>
        <v/>
      </c>
      <c r="Q107" s="41" t="str">
        <f t="shared" si="18"/>
        <v/>
      </c>
      <c r="R107" s="41" t="str">
        <f t="shared" si="19"/>
        <v/>
      </c>
      <c r="S107" s="41">
        <v>94</v>
      </c>
      <c r="T107" s="41">
        <f t="shared" si="20"/>
        <v>0</v>
      </c>
      <c r="U107" s="41">
        <f t="shared" si="21"/>
        <v>0</v>
      </c>
      <c r="W107" s="41">
        <v>94</v>
      </c>
      <c r="X107" s="41">
        <f t="shared" si="22"/>
        <v>0</v>
      </c>
      <c r="Y107" s="41">
        <f t="shared" si="23"/>
        <v>0</v>
      </c>
    </row>
    <row r="108" spans="1:25" x14ac:dyDescent="0.2">
      <c r="A108" s="41">
        <v>95</v>
      </c>
      <c r="B108" s="60"/>
      <c r="C108" s="60"/>
      <c r="D108" s="46" t="str">
        <f t="shared" si="24"/>
        <v/>
      </c>
      <c r="E108" s="46" t="str">
        <f t="shared" si="25"/>
        <v/>
      </c>
      <c r="F108" s="46" t="str">
        <f t="shared" si="26"/>
        <v/>
      </c>
      <c r="G108" s="46" t="str">
        <f t="shared" si="27"/>
        <v/>
      </c>
      <c r="H108" s="46"/>
      <c r="I108" s="46"/>
      <c r="J108" s="46"/>
      <c r="K108" s="46"/>
      <c r="L108" s="46"/>
      <c r="O108" s="51" t="str">
        <f t="shared" si="16"/>
        <v/>
      </c>
      <c r="P108" s="51" t="str">
        <f t="shared" si="17"/>
        <v/>
      </c>
      <c r="Q108" s="41" t="str">
        <f t="shared" si="18"/>
        <v/>
      </c>
      <c r="R108" s="41" t="str">
        <f t="shared" si="19"/>
        <v/>
      </c>
      <c r="S108" s="41">
        <v>95</v>
      </c>
      <c r="T108" s="41">
        <f t="shared" si="20"/>
        <v>0</v>
      </c>
      <c r="U108" s="41">
        <f t="shared" si="21"/>
        <v>0</v>
      </c>
      <c r="W108" s="41">
        <v>95</v>
      </c>
      <c r="X108" s="41">
        <f t="shared" si="22"/>
        <v>0</v>
      </c>
      <c r="Y108" s="41">
        <f t="shared" si="23"/>
        <v>0</v>
      </c>
    </row>
    <row r="109" spans="1:25" x14ac:dyDescent="0.2">
      <c r="A109" s="41">
        <v>96</v>
      </c>
      <c r="B109" s="60"/>
      <c r="C109" s="60"/>
      <c r="D109" s="46" t="str">
        <f t="shared" si="24"/>
        <v/>
      </c>
      <c r="E109" s="46" t="str">
        <f t="shared" si="25"/>
        <v/>
      </c>
      <c r="F109" s="46" t="str">
        <f t="shared" si="26"/>
        <v/>
      </c>
      <c r="G109" s="46" t="str">
        <f t="shared" si="27"/>
        <v/>
      </c>
      <c r="H109" s="46"/>
      <c r="I109" s="46"/>
      <c r="J109" s="46"/>
      <c r="K109" s="46"/>
      <c r="L109" s="46"/>
      <c r="O109" s="51" t="str">
        <f t="shared" si="16"/>
        <v/>
      </c>
      <c r="P109" s="51" t="str">
        <f t="shared" si="17"/>
        <v/>
      </c>
      <c r="Q109" s="41" t="str">
        <f t="shared" si="18"/>
        <v/>
      </c>
      <c r="R109" s="41" t="str">
        <f t="shared" si="19"/>
        <v/>
      </c>
      <c r="S109" s="41">
        <v>96</v>
      </c>
      <c r="T109" s="41">
        <f t="shared" si="20"/>
        <v>0</v>
      </c>
      <c r="U109" s="41">
        <f t="shared" si="21"/>
        <v>0</v>
      </c>
      <c r="W109" s="41">
        <v>96</v>
      </c>
      <c r="X109" s="41">
        <f t="shared" si="22"/>
        <v>0</v>
      </c>
      <c r="Y109" s="41">
        <f t="shared" si="23"/>
        <v>0</v>
      </c>
    </row>
    <row r="110" spans="1:25" x14ac:dyDescent="0.2">
      <c r="A110" s="41">
        <v>97</v>
      </c>
      <c r="B110" s="60"/>
      <c r="C110" s="60"/>
      <c r="D110" s="46" t="str">
        <f t="shared" si="24"/>
        <v/>
      </c>
      <c r="E110" s="46" t="str">
        <f t="shared" si="25"/>
        <v/>
      </c>
      <c r="F110" s="46" t="str">
        <f t="shared" si="26"/>
        <v/>
      </c>
      <c r="G110" s="46" t="str">
        <f t="shared" si="27"/>
        <v/>
      </c>
      <c r="H110" s="46"/>
      <c r="I110" s="46"/>
      <c r="J110" s="46"/>
      <c r="K110" s="46"/>
      <c r="L110" s="46"/>
      <c r="O110" s="51" t="str">
        <f t="shared" si="16"/>
        <v/>
      </c>
      <c r="P110" s="51" t="str">
        <f t="shared" si="17"/>
        <v/>
      </c>
      <c r="Q110" s="41" t="str">
        <f t="shared" si="18"/>
        <v/>
      </c>
      <c r="R110" s="41" t="str">
        <f t="shared" si="19"/>
        <v/>
      </c>
      <c r="S110" s="41">
        <v>97</v>
      </c>
      <c r="T110" s="41">
        <f t="shared" si="20"/>
        <v>0</v>
      </c>
      <c r="U110" s="41">
        <f t="shared" si="21"/>
        <v>0</v>
      </c>
      <c r="W110" s="41">
        <v>97</v>
      </c>
      <c r="X110" s="41">
        <f t="shared" si="22"/>
        <v>0</v>
      </c>
      <c r="Y110" s="41">
        <f t="shared" si="23"/>
        <v>0</v>
      </c>
    </row>
    <row r="111" spans="1:25" x14ac:dyDescent="0.2">
      <c r="A111" s="41">
        <v>98</v>
      </c>
      <c r="B111" s="60"/>
      <c r="C111" s="60"/>
      <c r="D111" s="46" t="str">
        <f t="shared" si="24"/>
        <v/>
      </c>
      <c r="E111" s="46" t="str">
        <f t="shared" si="25"/>
        <v/>
      </c>
      <c r="F111" s="46" t="str">
        <f t="shared" si="26"/>
        <v/>
      </c>
      <c r="G111" s="46" t="str">
        <f t="shared" si="27"/>
        <v/>
      </c>
      <c r="H111" s="46"/>
      <c r="I111" s="46"/>
      <c r="J111" s="46"/>
      <c r="K111" s="46"/>
      <c r="L111" s="46"/>
      <c r="O111" s="51" t="str">
        <f t="shared" si="16"/>
        <v/>
      </c>
      <c r="P111" s="51" t="str">
        <f t="shared" si="17"/>
        <v/>
      </c>
      <c r="Q111" s="41" t="str">
        <f t="shared" si="18"/>
        <v/>
      </c>
      <c r="R111" s="41" t="str">
        <f t="shared" si="19"/>
        <v/>
      </c>
      <c r="S111" s="41">
        <v>98</v>
      </c>
      <c r="T111" s="41">
        <f t="shared" si="20"/>
        <v>0</v>
      </c>
      <c r="U111" s="41">
        <f t="shared" si="21"/>
        <v>0</v>
      </c>
      <c r="W111" s="41">
        <v>98</v>
      </c>
      <c r="X111" s="41">
        <f t="shared" si="22"/>
        <v>0</v>
      </c>
      <c r="Y111" s="41">
        <f t="shared" si="23"/>
        <v>0</v>
      </c>
    </row>
    <row r="112" spans="1:25" x14ac:dyDescent="0.2">
      <c r="A112" s="41">
        <v>99</v>
      </c>
      <c r="B112" s="117"/>
      <c r="C112" s="117"/>
      <c r="D112" s="46" t="str">
        <f t="shared" si="24"/>
        <v/>
      </c>
      <c r="E112" s="46" t="str">
        <f t="shared" si="25"/>
        <v/>
      </c>
      <c r="F112" s="46" t="str">
        <f t="shared" si="26"/>
        <v/>
      </c>
      <c r="G112" s="46" t="str">
        <f t="shared" si="27"/>
        <v/>
      </c>
      <c r="H112" s="46"/>
      <c r="I112" s="46"/>
      <c r="J112" s="46"/>
      <c r="K112" s="46"/>
      <c r="L112" s="46"/>
      <c r="O112" s="51" t="str">
        <f t="shared" si="16"/>
        <v/>
      </c>
      <c r="P112" s="51" t="str">
        <f t="shared" si="17"/>
        <v/>
      </c>
      <c r="Q112" s="41" t="str">
        <f t="shared" si="18"/>
        <v/>
      </c>
      <c r="R112" s="41" t="str">
        <f t="shared" si="19"/>
        <v/>
      </c>
      <c r="S112" s="41">
        <v>99</v>
      </c>
      <c r="T112" s="41">
        <f t="shared" si="20"/>
        <v>0</v>
      </c>
      <c r="U112" s="41">
        <f t="shared" si="21"/>
        <v>0</v>
      </c>
      <c r="W112" s="41">
        <v>99</v>
      </c>
      <c r="X112" s="41">
        <f t="shared" si="22"/>
        <v>0</v>
      </c>
      <c r="Y112" s="41">
        <f t="shared" si="23"/>
        <v>0</v>
      </c>
    </row>
    <row r="113" spans="1:25" x14ac:dyDescent="0.2">
      <c r="A113" s="41">
        <v>100</v>
      </c>
      <c r="B113" s="60"/>
      <c r="C113" s="60"/>
      <c r="D113" s="46" t="str">
        <f t="shared" si="24"/>
        <v/>
      </c>
      <c r="E113" s="46" t="str">
        <f t="shared" si="25"/>
        <v/>
      </c>
      <c r="F113" s="46" t="str">
        <f t="shared" si="26"/>
        <v/>
      </c>
      <c r="G113" s="46" t="str">
        <f t="shared" si="27"/>
        <v/>
      </c>
      <c r="H113" s="46"/>
      <c r="I113" s="46"/>
      <c r="J113" s="46"/>
      <c r="K113" s="46"/>
      <c r="L113" s="46"/>
      <c r="O113" s="51" t="str">
        <f t="shared" si="16"/>
        <v/>
      </c>
      <c r="P113" s="51" t="str">
        <f t="shared" si="17"/>
        <v/>
      </c>
      <c r="Q113" s="41" t="str">
        <f t="shared" si="18"/>
        <v/>
      </c>
      <c r="R113" s="41" t="str">
        <f t="shared" si="19"/>
        <v/>
      </c>
      <c r="S113" s="41">
        <v>100</v>
      </c>
      <c r="T113" s="41">
        <f t="shared" si="20"/>
        <v>0</v>
      </c>
      <c r="U113" s="41">
        <f t="shared" si="21"/>
        <v>0</v>
      </c>
      <c r="W113" s="41">
        <v>100</v>
      </c>
      <c r="X113" s="41">
        <f t="shared" si="22"/>
        <v>0</v>
      </c>
      <c r="Y113" s="41">
        <f t="shared" si="23"/>
        <v>0</v>
      </c>
    </row>
    <row r="114" spans="1:25" x14ac:dyDescent="0.2"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25" x14ac:dyDescent="0.2">
      <c r="B115" s="46">
        <f>COUNT(B14:B113)</f>
        <v>0</v>
      </c>
      <c r="D115" s="46"/>
      <c r="E115" s="46"/>
      <c r="F115" s="46" t="s">
        <v>7</v>
      </c>
      <c r="G115" s="46">
        <f>SUM(G14:G113)</f>
        <v>0</v>
      </c>
      <c r="H115" s="46"/>
      <c r="I115" s="46"/>
      <c r="J115" s="46"/>
      <c r="K115" s="46"/>
      <c r="L115" s="46"/>
      <c r="T115" s="41" t="s">
        <v>73</v>
      </c>
      <c r="X115" s="41" t="s">
        <v>74</v>
      </c>
    </row>
    <row r="116" spans="1:25" x14ac:dyDescent="0.2">
      <c r="I116" s="94"/>
      <c r="J116" s="94"/>
      <c r="K116" s="94"/>
      <c r="T116" s="41">
        <f>COUNTIF(T14:T113,"&gt;1")</f>
        <v>0</v>
      </c>
      <c r="X116" s="41">
        <f>COUNTIF(X14:X113,"&gt;1")</f>
        <v>0</v>
      </c>
    </row>
    <row r="117" spans="1:25" x14ac:dyDescent="0.2">
      <c r="I117" s="94"/>
      <c r="J117" s="94"/>
      <c r="K117" s="94"/>
    </row>
    <row r="118" spans="1:25" x14ac:dyDescent="0.2">
      <c r="I118" s="94"/>
      <c r="J118" s="94"/>
      <c r="K118" s="94"/>
      <c r="T118" s="54" t="s">
        <v>58</v>
      </c>
      <c r="U118" s="55">
        <f>SUM(U14:U113)</f>
        <v>0</v>
      </c>
      <c r="X118" s="54" t="s">
        <v>59</v>
      </c>
      <c r="Y118" s="55">
        <f>SUM(Y14:Y113)</f>
        <v>0</v>
      </c>
    </row>
    <row r="119" spans="1:25" x14ac:dyDescent="0.2">
      <c r="I119" s="94"/>
      <c r="J119" s="94"/>
      <c r="K119" s="94"/>
    </row>
    <row r="120" spans="1:25" x14ac:dyDescent="0.2">
      <c r="I120" s="94"/>
      <c r="J120" s="94"/>
      <c r="K120" s="94"/>
    </row>
    <row r="121" spans="1:25" x14ac:dyDescent="0.2">
      <c r="I121" s="94"/>
      <c r="J121" s="94"/>
      <c r="K121" s="94"/>
    </row>
  </sheetData>
  <sheetProtection sheet="1" formatCells="0"/>
  <mergeCells count="2">
    <mergeCell ref="C2:H2"/>
    <mergeCell ref="C3:H3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&amp;L&amp;F&amp;C&amp;N&amp;R&amp;A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workbookViewId="0">
      <selection activeCell="B4" sqref="B4"/>
    </sheetView>
  </sheetViews>
  <sheetFormatPr baseColWidth="10" defaultColWidth="11.5703125" defaultRowHeight="12.75" x14ac:dyDescent="0.2"/>
  <cols>
    <col min="1" max="1" width="11.5703125" style="41"/>
    <col min="2" max="2" width="18.85546875" style="41" customWidth="1"/>
    <col min="3" max="3" width="7.5703125" style="41" customWidth="1"/>
    <col min="4" max="4" width="16.85546875" style="41" customWidth="1"/>
    <col min="5" max="5" width="11.5703125" style="41"/>
    <col min="6" max="6" width="9.85546875" style="41" customWidth="1"/>
    <col min="7" max="7" width="11.5703125" style="41"/>
    <col min="8" max="8" width="8.5703125" style="41" customWidth="1"/>
    <col min="9" max="16384" width="11.5703125" style="41"/>
  </cols>
  <sheetData>
    <row r="1" spans="1:9" x14ac:dyDescent="0.2">
      <c r="A1" s="44" t="s">
        <v>19</v>
      </c>
      <c r="B1" s="43"/>
      <c r="C1" s="43"/>
      <c r="D1" s="43"/>
      <c r="E1" s="43"/>
      <c r="F1" s="43"/>
      <c r="G1" s="43"/>
      <c r="H1" s="43"/>
    </row>
    <row r="2" spans="1:9" x14ac:dyDescent="0.2">
      <c r="A2" s="45" t="s">
        <v>10</v>
      </c>
      <c r="B2" s="76">
        <f>données!B115</f>
        <v>0</v>
      </c>
      <c r="C2" s="43"/>
      <c r="D2" s="61"/>
      <c r="E2" s="43"/>
      <c r="F2" s="43"/>
      <c r="G2" s="43"/>
      <c r="H2" s="43"/>
    </row>
    <row r="3" spans="1:9" ht="13.5" thickBot="1" x14ac:dyDescent="0.25">
      <c r="A3" s="43"/>
      <c r="B3" s="43"/>
      <c r="C3" s="43"/>
      <c r="D3" s="61"/>
      <c r="E3" s="56"/>
      <c r="F3" s="58" t="s">
        <v>108</v>
      </c>
      <c r="G3" s="124" t="str">
        <f>données!J9</f>
        <v/>
      </c>
      <c r="H3" s="43"/>
    </row>
    <row r="4" spans="1:9" ht="13.5" thickBot="1" x14ac:dyDescent="0.25">
      <c r="A4" s="43" t="s">
        <v>11</v>
      </c>
      <c r="B4" s="72">
        <v>2.5000000000000001E-2</v>
      </c>
      <c r="C4" s="62" t="s">
        <v>60</v>
      </c>
      <c r="D4" s="43"/>
      <c r="E4" s="43"/>
      <c r="F4" s="43"/>
      <c r="G4" s="43"/>
      <c r="H4" s="43"/>
    </row>
    <row r="5" spans="1:9" ht="15" x14ac:dyDescent="0.35">
      <c r="A5" s="43"/>
      <c r="B5" s="61" t="s">
        <v>79</v>
      </c>
      <c r="C5" s="63"/>
      <c r="D5" s="43"/>
      <c r="E5" s="43"/>
      <c r="F5" s="43"/>
      <c r="G5" s="43"/>
      <c r="H5" s="43"/>
    </row>
    <row r="6" spans="1:9" x14ac:dyDescent="0.2">
      <c r="A6" s="64" t="s">
        <v>20</v>
      </c>
      <c r="B6" s="43"/>
      <c r="C6" s="45"/>
      <c r="D6" s="65"/>
      <c r="E6" s="62"/>
      <c r="F6" s="43"/>
      <c r="G6" s="43"/>
      <c r="H6" s="43"/>
    </row>
    <row r="7" spans="1:9" ht="15.75" x14ac:dyDescent="0.3">
      <c r="A7" s="43"/>
      <c r="B7" s="66"/>
      <c r="C7" s="66"/>
      <c r="D7" s="64" t="s">
        <v>106</v>
      </c>
      <c r="E7" s="43"/>
      <c r="F7" s="43"/>
      <c r="G7" s="66"/>
      <c r="H7" s="66"/>
    </row>
    <row r="8" spans="1:9" ht="15.75" x14ac:dyDescent="0.3">
      <c r="A8" s="43"/>
      <c r="B8" s="66"/>
      <c r="C8" s="66"/>
      <c r="D8" s="64" t="s">
        <v>107</v>
      </c>
      <c r="E8" s="43"/>
      <c r="F8" s="43"/>
      <c r="G8" s="66"/>
      <c r="H8" s="66"/>
    </row>
    <row r="9" spans="1:9" x14ac:dyDescent="0.2">
      <c r="A9" s="106" t="s">
        <v>133</v>
      </c>
      <c r="B9" s="107"/>
      <c r="C9" s="107"/>
      <c r="D9" s="107"/>
      <c r="E9" s="107"/>
      <c r="F9" s="107"/>
      <c r="G9" s="107"/>
      <c r="H9" s="108"/>
    </row>
    <row r="10" spans="1:9" x14ac:dyDescent="0.2">
      <c r="A10" s="109" t="s">
        <v>128</v>
      </c>
      <c r="B10" s="110"/>
      <c r="C10" s="110"/>
      <c r="D10" s="111" t="s">
        <v>13</v>
      </c>
      <c r="E10" s="112">
        <f>B4</f>
        <v>2.5000000000000001E-2</v>
      </c>
      <c r="F10" s="113" t="s">
        <v>14</v>
      </c>
      <c r="G10" s="111" t="s">
        <v>23</v>
      </c>
      <c r="H10" s="114" t="e">
        <f>IF(B2&lt;30,'table Spearman'!E36,"")</f>
        <v>#N/A</v>
      </c>
    </row>
    <row r="11" spans="1:9" x14ac:dyDescent="0.2">
      <c r="A11" s="66"/>
      <c r="B11" s="66"/>
      <c r="C11" s="68"/>
      <c r="D11" s="66"/>
      <c r="E11" s="66"/>
      <c r="F11" s="67"/>
      <c r="G11" s="66"/>
      <c r="H11" s="66"/>
    </row>
    <row r="12" spans="1:9" x14ac:dyDescent="0.2">
      <c r="A12" s="64"/>
      <c r="B12" s="66"/>
      <c r="C12" s="66"/>
      <c r="D12" s="66"/>
      <c r="E12" s="43"/>
      <c r="F12" s="69"/>
      <c r="G12" s="64"/>
      <c r="H12" s="66"/>
    </row>
    <row r="13" spans="1:9" x14ac:dyDescent="0.2">
      <c r="A13" s="64" t="s">
        <v>15</v>
      </c>
      <c r="B13" s="66"/>
      <c r="C13" s="70">
        <f>B4</f>
        <v>2.5000000000000001E-2</v>
      </c>
      <c r="D13" s="66"/>
      <c r="E13" s="66"/>
      <c r="F13" s="66"/>
      <c r="G13" s="66"/>
      <c r="H13" s="66"/>
    </row>
    <row r="14" spans="1:9" x14ac:dyDescent="0.2">
      <c r="A14" s="66"/>
      <c r="B14" s="96" t="s">
        <v>130</v>
      </c>
      <c r="C14" s="97"/>
      <c r="D14" s="98" t="e">
        <f>IF(B2&lt;=10,IF(ABS(G3)&lt;=H10,"le test est non significatif","le test est significatif"),"")</f>
        <v>#VALUE!</v>
      </c>
      <c r="E14" s="98"/>
      <c r="F14" s="98"/>
      <c r="G14" s="99" t="e">
        <f>IF(D14="","","au risque")</f>
        <v>#VALUE!</v>
      </c>
      <c r="H14" s="100" t="e">
        <f>IF(D14="","",B4)</f>
        <v>#VALUE!</v>
      </c>
      <c r="I14" s="101" t="e">
        <f>IF(D14="","","unilatéral")</f>
        <v>#VALUE!</v>
      </c>
    </row>
    <row r="15" spans="1:9" x14ac:dyDescent="0.2">
      <c r="A15" s="66"/>
      <c r="B15" s="102" t="s">
        <v>131</v>
      </c>
      <c r="C15" s="103"/>
      <c r="D15" s="104" t="str">
        <f>IF(B2&gt;10,IF(D18&lt;B4,"le test est significatif","le test est non significatif"),"")</f>
        <v/>
      </c>
      <c r="E15" s="105"/>
      <c r="F15" s="105"/>
      <c r="G15" s="73" t="str">
        <f>IF(D15="","","au risque")</f>
        <v/>
      </c>
      <c r="H15" s="74" t="str">
        <f>IF(D15="","",B4)</f>
        <v/>
      </c>
      <c r="I15" s="75" t="str">
        <f>IF(D15="","","unilatéral")</f>
        <v/>
      </c>
    </row>
    <row r="16" spans="1:9" x14ac:dyDescent="0.2">
      <c r="A16" s="66"/>
      <c r="B16" s="71"/>
      <c r="E16" s="44"/>
      <c r="F16" s="44"/>
      <c r="G16" s="43"/>
      <c r="H16" s="43"/>
    </row>
    <row r="17" spans="1:8" x14ac:dyDescent="0.2">
      <c r="A17" s="120" t="s">
        <v>129</v>
      </c>
      <c r="B17" s="52"/>
      <c r="C17" s="92"/>
      <c r="D17" s="93"/>
      <c r="E17" s="43"/>
      <c r="F17" s="43"/>
      <c r="G17" s="43"/>
      <c r="H17" s="43"/>
    </row>
    <row r="18" spans="1:8" x14ac:dyDescent="0.2">
      <c r="A18" s="121" t="s">
        <v>142</v>
      </c>
      <c r="D18" s="122" t="str">
        <f>IF(B2&gt;10,'table Spearman'!C50,"")</f>
        <v/>
      </c>
    </row>
    <row r="19" spans="1:8" x14ac:dyDescent="0.2">
      <c r="A19" s="123" t="s">
        <v>145</v>
      </c>
      <c r="B19" s="53"/>
      <c r="C19" s="53"/>
      <c r="D19" s="95" t="str">
        <f>IF(B2&gt;10,'table Spearman'!C51,"")</f>
        <v/>
      </c>
    </row>
  </sheetData>
  <sheetProtection sheet="1" formatCells="0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&amp;L&amp;F&amp;C&amp;P&amp;R&amp;A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1"/>
  </sheetPr>
  <dimension ref="A2:H82"/>
  <sheetViews>
    <sheetView workbookViewId="0">
      <selection activeCell="D2" sqref="D2:H2"/>
    </sheetView>
  </sheetViews>
  <sheetFormatPr baseColWidth="10" defaultColWidth="11.5703125" defaultRowHeight="12.75" x14ac:dyDescent="0.2"/>
  <cols>
    <col min="1" max="1" width="6.42578125" style="41" customWidth="1"/>
    <col min="2" max="2" width="6.7109375" style="41" customWidth="1"/>
    <col min="3" max="3" width="6.28515625" style="41" customWidth="1"/>
    <col min="4" max="16384" width="11.5703125" style="41"/>
  </cols>
  <sheetData>
    <row r="2" spans="1:8" ht="22.9" customHeight="1" x14ac:dyDescent="0.2">
      <c r="D2" s="146" t="s">
        <v>89</v>
      </c>
      <c r="E2" s="146"/>
      <c r="F2" s="146"/>
      <c r="G2" s="146"/>
      <c r="H2" s="146"/>
    </row>
    <row r="4" spans="1:8" x14ac:dyDescent="0.2">
      <c r="A4" s="44" t="s">
        <v>90</v>
      </c>
      <c r="B4" s="44"/>
    </row>
    <row r="6" spans="1:8" x14ac:dyDescent="0.2">
      <c r="D6" s="77" t="s">
        <v>92</v>
      </c>
      <c r="E6" s="77" t="s">
        <v>93</v>
      </c>
    </row>
    <row r="7" spans="1:8" x14ac:dyDescent="0.2">
      <c r="D7" s="77">
        <v>70</v>
      </c>
      <c r="E7" s="77">
        <v>10.3</v>
      </c>
    </row>
    <row r="8" spans="1:8" x14ac:dyDescent="0.2">
      <c r="D8" s="77">
        <v>65</v>
      </c>
      <c r="E8" s="77">
        <v>10.3</v>
      </c>
    </row>
    <row r="9" spans="1:8" x14ac:dyDescent="0.2">
      <c r="D9" s="77">
        <v>63</v>
      </c>
      <c r="E9" s="77">
        <v>10.199999999999999</v>
      </c>
    </row>
    <row r="10" spans="1:8" x14ac:dyDescent="0.2">
      <c r="D10" s="77">
        <v>72</v>
      </c>
      <c r="E10" s="77">
        <v>16.399999999999999</v>
      </c>
    </row>
    <row r="11" spans="1:8" x14ac:dyDescent="0.2">
      <c r="D11" s="77">
        <v>81</v>
      </c>
      <c r="E11" s="77">
        <v>18.8</v>
      </c>
    </row>
    <row r="12" spans="1:8" x14ac:dyDescent="0.2">
      <c r="D12" s="77">
        <v>83</v>
      </c>
      <c r="E12" s="77">
        <v>19.7</v>
      </c>
    </row>
    <row r="13" spans="1:8" x14ac:dyDescent="0.2">
      <c r="D13" s="77">
        <v>66</v>
      </c>
      <c r="E13" s="77">
        <v>15.6</v>
      </c>
    </row>
    <row r="14" spans="1:8" x14ac:dyDescent="0.2">
      <c r="D14" s="77" t="s">
        <v>91</v>
      </c>
      <c r="E14" s="77"/>
    </row>
    <row r="16" spans="1:8" x14ac:dyDescent="0.2">
      <c r="A16" s="44" t="s">
        <v>94</v>
      </c>
      <c r="B16" s="44"/>
    </row>
    <row r="17" spans="1:3" ht="13.5" x14ac:dyDescent="0.25">
      <c r="B17" s="78" t="s">
        <v>110</v>
      </c>
    </row>
    <row r="18" spans="1:3" ht="13.5" x14ac:dyDescent="0.25">
      <c r="B18" s="78" t="s">
        <v>95</v>
      </c>
    </row>
    <row r="19" spans="1:3" ht="13.5" x14ac:dyDescent="0.25">
      <c r="C19" s="78"/>
    </row>
    <row r="20" spans="1:3" ht="13.5" x14ac:dyDescent="0.25">
      <c r="B20" s="43" t="s">
        <v>112</v>
      </c>
      <c r="C20" s="78"/>
    </row>
    <row r="21" spans="1:3" ht="13.5" x14ac:dyDescent="0.25">
      <c r="C21" s="78" t="s">
        <v>113</v>
      </c>
    </row>
    <row r="22" spans="1:3" x14ac:dyDescent="0.2">
      <c r="C22" s="43" t="s">
        <v>114</v>
      </c>
    </row>
    <row r="23" spans="1:3" x14ac:dyDescent="0.2">
      <c r="C23" s="43" t="s">
        <v>115</v>
      </c>
    </row>
    <row r="25" spans="1:3" x14ac:dyDescent="0.2">
      <c r="A25" s="44" t="s">
        <v>96</v>
      </c>
      <c r="B25" s="44"/>
    </row>
    <row r="26" spans="1:3" x14ac:dyDescent="0.2">
      <c r="B26" s="41" t="s">
        <v>97</v>
      </c>
    </row>
    <row r="27" spans="1:3" x14ac:dyDescent="0.2">
      <c r="B27" s="41" t="s">
        <v>146</v>
      </c>
    </row>
    <row r="29" spans="1:3" x14ac:dyDescent="0.2">
      <c r="A29" s="44" t="s">
        <v>123</v>
      </c>
      <c r="B29" s="44"/>
    </row>
    <row r="30" spans="1:3" ht="13.5" x14ac:dyDescent="0.25">
      <c r="B30" s="78" t="s">
        <v>111</v>
      </c>
    </row>
    <row r="31" spans="1:3" ht="13.5" x14ac:dyDescent="0.25">
      <c r="B31" s="78"/>
    </row>
    <row r="32" spans="1:3" ht="13.5" x14ac:dyDescent="0.25">
      <c r="B32" s="78" t="s">
        <v>100</v>
      </c>
    </row>
    <row r="33" spans="1:8" ht="13.5" x14ac:dyDescent="0.25">
      <c r="B33" s="78" t="s">
        <v>99</v>
      </c>
    </row>
    <row r="34" spans="1:8" ht="13.5" x14ac:dyDescent="0.25">
      <c r="B34" s="78" t="s">
        <v>98</v>
      </c>
    </row>
    <row r="36" spans="1:8" x14ac:dyDescent="0.2">
      <c r="B36" s="43" t="s">
        <v>109</v>
      </c>
    </row>
    <row r="38" spans="1:8" x14ac:dyDescent="0.2">
      <c r="A38" s="44" t="s">
        <v>147</v>
      </c>
    </row>
    <row r="39" spans="1:8" x14ac:dyDescent="0.2">
      <c r="B39" s="130" t="s">
        <v>181</v>
      </c>
    </row>
    <row r="40" spans="1:8" x14ac:dyDescent="0.2">
      <c r="B40" s="130" t="s">
        <v>183</v>
      </c>
    </row>
    <row r="41" spans="1:8" x14ac:dyDescent="0.2">
      <c r="B41" s="130" t="s">
        <v>184</v>
      </c>
    </row>
    <row r="42" spans="1:8" x14ac:dyDescent="0.2">
      <c r="B42" s="130" t="s">
        <v>188</v>
      </c>
    </row>
    <row r="43" spans="1:8" ht="13.5" thickBot="1" x14ac:dyDescent="0.25"/>
    <row r="44" spans="1:8" x14ac:dyDescent="0.2">
      <c r="B44" s="131" t="s">
        <v>148</v>
      </c>
      <c r="C44" s="132" t="s">
        <v>149</v>
      </c>
      <c r="D44" s="133" t="s">
        <v>150</v>
      </c>
      <c r="E44" s="132" t="s">
        <v>151</v>
      </c>
      <c r="F44" s="134" t="s">
        <v>152</v>
      </c>
      <c r="G44" s="132" t="s">
        <v>153</v>
      </c>
      <c r="H44" s="143" t="s">
        <v>182</v>
      </c>
    </row>
    <row r="45" spans="1:8" x14ac:dyDescent="0.2">
      <c r="B45" s="135" t="s">
        <v>154</v>
      </c>
      <c r="C45" s="125">
        <v>7</v>
      </c>
      <c r="D45" s="126">
        <v>1</v>
      </c>
      <c r="E45" s="125">
        <v>7</v>
      </c>
      <c r="F45" s="126">
        <v>6</v>
      </c>
      <c r="G45" s="125">
        <v>1</v>
      </c>
      <c r="H45" s="136">
        <v>21</v>
      </c>
    </row>
    <row r="46" spans="1:8" x14ac:dyDescent="0.2">
      <c r="B46" s="137" t="s">
        <v>155</v>
      </c>
      <c r="C46" s="127">
        <v>6</v>
      </c>
      <c r="D46" s="37">
        <v>6</v>
      </c>
      <c r="E46" s="127">
        <v>5</v>
      </c>
      <c r="F46" s="37">
        <v>7</v>
      </c>
      <c r="G46" s="127">
        <v>6</v>
      </c>
      <c r="H46" s="138">
        <v>21</v>
      </c>
    </row>
    <row r="47" spans="1:8" x14ac:dyDescent="0.2">
      <c r="B47" s="137" t="s">
        <v>156</v>
      </c>
      <c r="C47" s="127">
        <v>7</v>
      </c>
      <c r="D47" s="37">
        <v>1</v>
      </c>
      <c r="E47" s="127">
        <v>7</v>
      </c>
      <c r="F47" s="37">
        <v>5</v>
      </c>
      <c r="G47" s="127">
        <v>1</v>
      </c>
      <c r="H47" s="138">
        <v>22</v>
      </c>
    </row>
    <row r="48" spans="1:8" x14ac:dyDescent="0.2">
      <c r="B48" s="137" t="s">
        <v>157</v>
      </c>
      <c r="C48" s="127">
        <v>7</v>
      </c>
      <c r="D48" s="37">
        <v>1</v>
      </c>
      <c r="E48" s="127">
        <v>7</v>
      </c>
      <c r="F48" s="37">
        <v>6</v>
      </c>
      <c r="G48" s="127">
        <v>2</v>
      </c>
      <c r="H48" s="138">
        <v>32</v>
      </c>
    </row>
    <row r="49" spans="2:8" x14ac:dyDescent="0.2">
      <c r="B49" s="137" t="s">
        <v>158</v>
      </c>
      <c r="C49" s="127">
        <v>7</v>
      </c>
      <c r="D49" s="37">
        <v>1</v>
      </c>
      <c r="E49" s="127">
        <v>6</v>
      </c>
      <c r="F49" s="37">
        <v>7</v>
      </c>
      <c r="G49" s="127">
        <v>1</v>
      </c>
      <c r="H49" s="138">
        <v>30</v>
      </c>
    </row>
    <row r="50" spans="2:8" x14ac:dyDescent="0.2">
      <c r="B50" s="137" t="s">
        <v>159</v>
      </c>
      <c r="C50" s="127">
        <v>7</v>
      </c>
      <c r="D50" s="37">
        <v>1</v>
      </c>
      <c r="E50" s="127">
        <v>7</v>
      </c>
      <c r="F50" s="37">
        <v>7</v>
      </c>
      <c r="G50" s="127">
        <v>1</v>
      </c>
      <c r="H50" s="138">
        <v>27</v>
      </c>
    </row>
    <row r="51" spans="2:8" x14ac:dyDescent="0.2">
      <c r="B51" s="137" t="s">
        <v>160</v>
      </c>
      <c r="C51" s="127">
        <v>7</v>
      </c>
      <c r="D51" s="37">
        <v>1</v>
      </c>
      <c r="E51" s="127">
        <v>7</v>
      </c>
      <c r="F51" s="37">
        <v>7</v>
      </c>
      <c r="G51" s="127">
        <v>1</v>
      </c>
      <c r="H51" s="138">
        <v>33</v>
      </c>
    </row>
    <row r="52" spans="2:8" x14ac:dyDescent="0.2">
      <c r="B52" s="137" t="s">
        <v>161</v>
      </c>
      <c r="C52" s="127">
        <v>7</v>
      </c>
      <c r="D52" s="37">
        <v>1</v>
      </c>
      <c r="E52" s="127">
        <v>7</v>
      </c>
      <c r="F52" s="37">
        <v>6</v>
      </c>
      <c r="G52" s="127">
        <v>1</v>
      </c>
      <c r="H52" s="138">
        <v>28</v>
      </c>
    </row>
    <row r="53" spans="2:8" x14ac:dyDescent="0.2">
      <c r="B53" s="137" t="s">
        <v>162</v>
      </c>
      <c r="C53" s="127">
        <v>1</v>
      </c>
      <c r="D53" s="37">
        <v>7</v>
      </c>
      <c r="E53" s="127">
        <v>1</v>
      </c>
      <c r="F53" s="37">
        <v>1</v>
      </c>
      <c r="G53" s="127">
        <v>1</v>
      </c>
      <c r="H53" s="138">
        <v>44</v>
      </c>
    </row>
    <row r="54" spans="2:8" x14ac:dyDescent="0.2">
      <c r="B54" s="137" t="s">
        <v>163</v>
      </c>
      <c r="C54" s="127">
        <v>6</v>
      </c>
      <c r="D54" s="37">
        <v>1</v>
      </c>
      <c r="E54" s="127">
        <v>2</v>
      </c>
      <c r="F54" s="37">
        <v>5</v>
      </c>
      <c r="G54" s="127">
        <v>1</v>
      </c>
      <c r="H54" s="138">
        <v>20</v>
      </c>
    </row>
    <row r="55" spans="2:8" x14ac:dyDescent="0.2">
      <c r="B55" s="137" t="s">
        <v>164</v>
      </c>
      <c r="C55" s="127">
        <v>7</v>
      </c>
      <c r="D55" s="37">
        <v>1</v>
      </c>
      <c r="E55" s="127">
        <v>7</v>
      </c>
      <c r="F55" s="37">
        <v>7</v>
      </c>
      <c r="G55" s="127">
        <v>1</v>
      </c>
      <c r="H55" s="138">
        <v>35</v>
      </c>
    </row>
    <row r="56" spans="2:8" ht="13.5" thickBot="1" x14ac:dyDescent="0.25">
      <c r="B56" s="139" t="s">
        <v>165</v>
      </c>
      <c r="C56" s="140" t="s">
        <v>165</v>
      </c>
      <c r="D56" s="141" t="s">
        <v>165</v>
      </c>
      <c r="E56" s="140" t="s">
        <v>165</v>
      </c>
      <c r="F56" s="141" t="s">
        <v>165</v>
      </c>
      <c r="G56" s="140" t="s">
        <v>165</v>
      </c>
      <c r="H56" s="142" t="s">
        <v>165</v>
      </c>
    </row>
    <row r="58" spans="2:8" x14ac:dyDescent="0.2">
      <c r="B58" s="128" t="s">
        <v>166</v>
      </c>
    </row>
    <row r="60" spans="2:8" ht="13.5" x14ac:dyDescent="0.25">
      <c r="B60" s="129" t="s">
        <v>167</v>
      </c>
    </row>
    <row r="61" spans="2:8" ht="13.5" x14ac:dyDescent="0.25">
      <c r="B61" s="129" t="s">
        <v>168</v>
      </c>
    </row>
    <row r="62" spans="2:8" ht="13.5" x14ac:dyDescent="0.25">
      <c r="B62" s="129"/>
    </row>
    <row r="63" spans="2:8" x14ac:dyDescent="0.2">
      <c r="B63" s="130" t="s">
        <v>186</v>
      </c>
    </row>
    <row r="64" spans="2:8" ht="13.5" x14ac:dyDescent="0.25">
      <c r="B64" s="129" t="s">
        <v>175</v>
      </c>
    </row>
    <row r="65" spans="2:2" ht="13.5" x14ac:dyDescent="0.25">
      <c r="B65" s="129" t="s">
        <v>176</v>
      </c>
    </row>
    <row r="66" spans="2:2" ht="13.5" x14ac:dyDescent="0.25">
      <c r="B66" s="129" t="s">
        <v>177</v>
      </c>
    </row>
    <row r="67" spans="2:2" ht="13.5" x14ac:dyDescent="0.25">
      <c r="B67" s="129"/>
    </row>
    <row r="68" spans="2:2" x14ac:dyDescent="0.2">
      <c r="B68" s="130" t="s">
        <v>169</v>
      </c>
    </row>
    <row r="69" spans="2:2" ht="13.5" x14ac:dyDescent="0.25">
      <c r="B69" s="129" t="s">
        <v>178</v>
      </c>
    </row>
    <row r="70" spans="2:2" ht="13.5" x14ac:dyDescent="0.25">
      <c r="B70" s="129" t="s">
        <v>176</v>
      </c>
    </row>
    <row r="71" spans="2:2" ht="13.5" x14ac:dyDescent="0.25">
      <c r="B71" s="129" t="s">
        <v>179</v>
      </c>
    </row>
    <row r="72" spans="2:2" ht="13.5" x14ac:dyDescent="0.25">
      <c r="B72" s="129"/>
    </row>
    <row r="73" spans="2:2" x14ac:dyDescent="0.2">
      <c r="B73" s="130" t="s">
        <v>180</v>
      </c>
    </row>
    <row r="74" spans="2:2" ht="13.5" x14ac:dyDescent="0.25">
      <c r="B74" s="129" t="s">
        <v>170</v>
      </c>
    </row>
    <row r="75" spans="2:2" ht="13.5" x14ac:dyDescent="0.25">
      <c r="B75" s="129"/>
    </row>
    <row r="76" spans="2:2" x14ac:dyDescent="0.2">
      <c r="B76" s="130" t="s">
        <v>171</v>
      </c>
    </row>
    <row r="77" spans="2:2" ht="13.5" x14ac:dyDescent="0.25">
      <c r="B77" s="129" t="s">
        <v>172</v>
      </c>
    </row>
    <row r="78" spans="2:2" ht="13.5" x14ac:dyDescent="0.25">
      <c r="B78" s="129" t="s">
        <v>173</v>
      </c>
    </row>
    <row r="79" spans="2:2" ht="13.5" x14ac:dyDescent="0.25">
      <c r="B79" s="129" t="s">
        <v>174</v>
      </c>
    </row>
    <row r="80" spans="2:2" ht="13.5" x14ac:dyDescent="0.25">
      <c r="B80" s="129"/>
    </row>
    <row r="81" spans="2:2" x14ac:dyDescent="0.2">
      <c r="B81" s="130" t="s">
        <v>185</v>
      </c>
    </row>
    <row r="82" spans="2:2" x14ac:dyDescent="0.2">
      <c r="B82" s="130" t="s">
        <v>187</v>
      </c>
    </row>
  </sheetData>
  <sheetProtection sheet="1" objects="1" scenarios="1"/>
  <mergeCells count="1">
    <mergeCell ref="D2:H2"/>
  </mergeCells>
  <phoneticPr fontId="14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8"/>
  <sheetViews>
    <sheetView workbookViewId="0">
      <selection activeCell="B30" sqref="B30"/>
    </sheetView>
  </sheetViews>
  <sheetFormatPr baseColWidth="10" defaultRowHeight="12.75" x14ac:dyDescent="0.2"/>
  <cols>
    <col min="5" max="5" width="8.140625" customWidth="1"/>
    <col min="6" max="6" width="7.28515625" customWidth="1"/>
    <col min="7" max="7" width="10.5703125" customWidth="1"/>
    <col min="8" max="8" width="7.5703125" customWidth="1"/>
  </cols>
  <sheetData>
    <row r="1" spans="1:8" x14ac:dyDescent="0.2">
      <c r="A1" s="3" t="s">
        <v>53</v>
      </c>
      <c r="B1" s="4"/>
      <c r="C1" s="4"/>
      <c r="D1" s="4"/>
      <c r="E1" s="4"/>
      <c r="F1" s="4"/>
      <c r="G1" s="4"/>
      <c r="H1" s="4"/>
    </row>
    <row r="2" spans="1:8" x14ac:dyDescent="0.2">
      <c r="A2" s="4" t="s">
        <v>10</v>
      </c>
      <c r="B2" s="4">
        <f>données!B45</f>
        <v>0</v>
      </c>
      <c r="C2" s="4"/>
      <c r="D2" s="5"/>
      <c r="E2" s="4"/>
      <c r="F2" s="4"/>
      <c r="G2" s="4"/>
      <c r="H2" s="4"/>
    </row>
    <row r="3" spans="1:8" ht="13.5" thickBot="1" x14ac:dyDescent="0.25">
      <c r="A3" s="4"/>
      <c r="B3" s="4"/>
      <c r="C3" s="4"/>
      <c r="D3" s="5"/>
      <c r="E3" s="4"/>
      <c r="F3" s="6" t="s">
        <v>54</v>
      </c>
      <c r="G3" s="4">
        <f>données!J14</f>
        <v>0</v>
      </c>
      <c r="H3" s="4"/>
    </row>
    <row r="4" spans="1:8" ht="13.5" thickBot="1" x14ac:dyDescent="0.25">
      <c r="A4" s="4" t="s">
        <v>11</v>
      </c>
      <c r="B4" s="7">
        <v>2.5000000000000001E-2</v>
      </c>
      <c r="C4" s="2"/>
      <c r="D4" s="4"/>
      <c r="E4" s="4"/>
      <c r="F4" s="4"/>
      <c r="G4" s="4"/>
      <c r="H4" s="4"/>
    </row>
    <row r="5" spans="1:8" x14ac:dyDescent="0.2">
      <c r="A5" s="4"/>
      <c r="B5" s="5"/>
      <c r="C5" s="8"/>
      <c r="D5" s="4"/>
      <c r="E5" s="4"/>
      <c r="F5" s="4"/>
      <c r="G5" s="4"/>
      <c r="H5" s="4"/>
    </row>
    <row r="6" spans="1:8" x14ac:dyDescent="0.2">
      <c r="A6" s="9" t="s">
        <v>20</v>
      </c>
      <c r="B6" s="4"/>
      <c r="C6" s="6"/>
      <c r="D6" s="10"/>
      <c r="E6" s="2"/>
      <c r="F6" s="4"/>
      <c r="G6" s="4"/>
      <c r="H6" s="4"/>
    </row>
    <row r="7" spans="1:8" x14ac:dyDescent="0.2">
      <c r="A7" s="4"/>
      <c r="B7" s="11"/>
      <c r="C7" s="11"/>
      <c r="D7" s="9" t="s">
        <v>21</v>
      </c>
      <c r="E7" s="4"/>
      <c r="F7" s="4"/>
      <c r="G7" s="11"/>
      <c r="H7" s="11"/>
    </row>
    <row r="8" spans="1:8" x14ac:dyDescent="0.2">
      <c r="A8" s="4"/>
      <c r="B8" s="11"/>
      <c r="C8" s="11"/>
      <c r="D8" s="9" t="s">
        <v>22</v>
      </c>
      <c r="E8" s="4"/>
      <c r="F8" s="4"/>
      <c r="G8" s="11"/>
      <c r="H8" s="11"/>
    </row>
    <row r="9" spans="1:8" x14ac:dyDescent="0.2">
      <c r="A9" s="8" t="str">
        <f>IF(B2&gt;10,"vous devez utiliser l'approximation par la loi normale car N&gt; 10","par la table de Kendall")</f>
        <v>par la table de Kendall</v>
      </c>
      <c r="B9" s="11"/>
      <c r="C9" s="11"/>
      <c r="D9" s="11"/>
      <c r="E9" s="11"/>
      <c r="F9" s="11"/>
      <c r="G9" s="11"/>
      <c r="H9" s="11"/>
    </row>
    <row r="10" spans="1:8" x14ac:dyDescent="0.2">
      <c r="A10" s="4" t="s">
        <v>12</v>
      </c>
      <c r="B10" s="11"/>
      <c r="C10" s="11"/>
      <c r="D10" s="12"/>
      <c r="E10" s="13"/>
      <c r="F10" s="14"/>
      <c r="G10" s="12"/>
      <c r="H10" s="4"/>
    </row>
    <row r="11" spans="1:8" x14ac:dyDescent="0.2">
      <c r="A11" s="11"/>
      <c r="B11" s="11"/>
      <c r="C11" s="15"/>
      <c r="D11" s="11"/>
      <c r="E11" s="11"/>
      <c r="F11" s="12"/>
      <c r="G11" s="11"/>
      <c r="H11" s="11"/>
    </row>
    <row r="12" spans="1:8" x14ac:dyDescent="0.2">
      <c r="A12" s="9" t="s">
        <v>15</v>
      </c>
      <c r="B12" s="11"/>
      <c r="C12" s="35">
        <f>B4</f>
        <v>2.5000000000000001E-2</v>
      </c>
      <c r="D12" s="11"/>
      <c r="E12" s="11"/>
      <c r="F12" s="11"/>
      <c r="G12" s="11" t="e">
        <f>IF(B2&gt;10,"",IF(B4&lt;D16,"0------o-----*********","0----------******o******"))</f>
        <v>#N/A</v>
      </c>
      <c r="H12" s="11"/>
    </row>
    <row r="13" spans="1:8" x14ac:dyDescent="0.2">
      <c r="A13" s="11"/>
      <c r="B13" s="11"/>
      <c r="C13" s="11"/>
      <c r="D13" s="11" t="e">
        <f>IF(B2&gt;10,"",IF(B4&lt;D16,"le test est non significatif","le test est significatif"))</f>
        <v>#N/A</v>
      </c>
      <c r="E13" s="11"/>
      <c r="F13" s="11"/>
      <c r="G13" s="9" t="s">
        <v>16</v>
      </c>
      <c r="H13" s="18">
        <f>B4</f>
        <v>2.5000000000000001E-2</v>
      </c>
    </row>
    <row r="14" spans="1:8" x14ac:dyDescent="0.2">
      <c r="A14" s="11"/>
      <c r="B14" s="9" t="s">
        <v>17</v>
      </c>
      <c r="C14" s="4"/>
      <c r="D14" s="11" t="e">
        <f>IF(B2&gt;10,"",IF(B4&lt;D16,"on ne rejette pas l'hyp.H0 à ce risque","on rejette l'hyp. H0 à ce risque"))</f>
        <v>#N/A</v>
      </c>
      <c r="E14" s="4"/>
      <c r="F14" s="4"/>
      <c r="G14" s="4"/>
      <c r="H14" s="4"/>
    </row>
    <row r="15" spans="1:8" x14ac:dyDescent="0.2">
      <c r="A15" s="11"/>
      <c r="B15" s="9"/>
      <c r="C15" s="11" t="e">
        <f>IF(B2&gt;10,"",IF(B4&gt;=D16,IF(G3&lt;0,"les classements sont en sens inverses l'un de l'autre","les classements sont dans le même sens"),"les classements sont indépendants"))</f>
        <v>#N/A</v>
      </c>
      <c r="D15" s="4"/>
      <c r="E15" s="4"/>
      <c r="F15" s="4"/>
      <c r="G15" s="4"/>
      <c r="H15" s="4"/>
    </row>
    <row r="16" spans="1:8" x14ac:dyDescent="0.2">
      <c r="A16" s="11" t="s">
        <v>55</v>
      </c>
      <c r="B16" s="9"/>
      <c r="C16" s="11" t="s">
        <v>18</v>
      </c>
      <c r="D16" s="36" t="e">
        <f>IF(B2&gt;10,"",'table Kendall'!B57)</f>
        <v>#N/A</v>
      </c>
      <c r="E16" s="4"/>
      <c r="F16" s="4"/>
      <c r="G16" s="4"/>
      <c r="H16" s="4"/>
    </row>
    <row r="18" spans="1:8" x14ac:dyDescent="0.2">
      <c r="A18" s="8" t="str">
        <f>IF(B2&gt;=10,"approximation par la loi normale car N&gt; 10","à titre indicatif (approximation par la loi normale non justifiée)")</f>
        <v>à titre indicatif (approximation par la loi normale non justifiée)</v>
      </c>
      <c r="B18" s="11"/>
      <c r="C18" s="11"/>
      <c r="D18" s="11"/>
      <c r="E18" s="11"/>
      <c r="F18" s="4"/>
      <c r="G18" s="4"/>
      <c r="H18" s="4"/>
    </row>
    <row r="19" spans="1:8" x14ac:dyDescent="0.2">
      <c r="A19" s="4" t="s">
        <v>12</v>
      </c>
      <c r="B19" s="4"/>
      <c r="C19" s="4"/>
      <c r="D19" s="4"/>
      <c r="E19" s="12"/>
      <c r="F19" s="9"/>
      <c r="G19" s="18"/>
      <c r="H19" s="11"/>
    </row>
    <row r="20" spans="1:8" x14ac:dyDescent="0.2">
      <c r="B20" s="11"/>
      <c r="C20" s="11"/>
      <c r="D20" s="12" t="s">
        <v>56</v>
      </c>
      <c r="E20" s="24">
        <v>2.5000000000000001E-2</v>
      </c>
      <c r="F20" s="14" t="s">
        <v>14</v>
      </c>
      <c r="G20" s="12" t="s">
        <v>57</v>
      </c>
      <c r="H20" s="4">
        <f>NORMSINV(1-E20)</f>
        <v>1.9599639845400536</v>
      </c>
    </row>
    <row r="21" spans="1:8" x14ac:dyDescent="0.2">
      <c r="A21" s="11"/>
      <c r="B21" s="11"/>
      <c r="C21" s="15"/>
      <c r="D21" s="12" t="s">
        <v>52</v>
      </c>
      <c r="E21" s="11" t="e">
        <f>'table Kendall'!B62</f>
        <v>#DIV/0!</v>
      </c>
      <c r="F21" s="12"/>
      <c r="G21" s="11"/>
      <c r="H21" s="11"/>
    </row>
    <row r="22" spans="1:8" x14ac:dyDescent="0.2">
      <c r="A22" s="9"/>
      <c r="B22" s="11"/>
      <c r="C22" s="11"/>
      <c r="D22" s="11"/>
      <c r="E22" s="4"/>
      <c r="F22" s="16"/>
      <c r="G22" s="9"/>
      <c r="H22" s="11"/>
    </row>
    <row r="23" spans="1:8" x14ac:dyDescent="0.2">
      <c r="A23" s="9" t="s">
        <v>15</v>
      </c>
      <c r="B23" s="11"/>
      <c r="C23" s="17"/>
      <c r="D23" s="4"/>
      <c r="E23" s="11"/>
      <c r="F23" s="11"/>
      <c r="G23" s="11" t="e">
        <f>IF(ABS(E21)&lt;=H20,"0------o-----*********","0----------******o******")</f>
        <v>#DIV/0!</v>
      </c>
      <c r="H23" s="11"/>
    </row>
    <row r="24" spans="1:8" x14ac:dyDescent="0.2">
      <c r="A24" s="11"/>
      <c r="B24" s="11"/>
      <c r="C24" s="11"/>
      <c r="D24" s="11" t="e">
        <f>IF(ABS(E21)&lt;=H20,"le test est non significatif","le test est significatif")</f>
        <v>#DIV/0!</v>
      </c>
      <c r="E24" s="11"/>
      <c r="F24" s="11"/>
      <c r="G24" s="9" t="s">
        <v>16</v>
      </c>
      <c r="H24" s="17">
        <f>E20</f>
        <v>2.5000000000000001E-2</v>
      </c>
    </row>
    <row r="25" spans="1:8" x14ac:dyDescent="0.2">
      <c r="A25" s="11"/>
      <c r="B25" s="9" t="s">
        <v>17</v>
      </c>
      <c r="C25" s="4"/>
      <c r="D25" s="11" t="e">
        <f>IF(ABS(E21)&lt;=H20,"on ne rejette pas l'hyp.H0 à ce risque","on rejette l'hyp. H0 à ce risque")</f>
        <v>#DIV/0!</v>
      </c>
      <c r="E25" s="4"/>
      <c r="F25" s="4"/>
      <c r="G25" s="4"/>
      <c r="H25" s="4"/>
    </row>
    <row r="26" spans="1:8" x14ac:dyDescent="0.2">
      <c r="A26" s="11"/>
      <c r="B26" s="9"/>
      <c r="C26" s="11" t="e">
        <f>IF(ABS(E21)&gt;H20,IF(E21&lt;0,"les classements sont en sens inverses l'un de l'autre","les classements sont dans le même sens"),"les classements sont indépendants")</f>
        <v>#DIV/0!</v>
      </c>
      <c r="D26" s="4"/>
      <c r="E26" s="4"/>
      <c r="F26" s="4"/>
      <c r="G26" s="4"/>
      <c r="H26" s="4"/>
    </row>
    <row r="27" spans="1:8" x14ac:dyDescent="0.2">
      <c r="A27" s="4"/>
      <c r="B27" s="4"/>
      <c r="C27" s="4"/>
      <c r="D27" s="4"/>
      <c r="E27" s="4"/>
      <c r="F27" s="4"/>
      <c r="G27" s="4"/>
      <c r="H27" s="4"/>
    </row>
    <row r="28" spans="1:8" x14ac:dyDescent="0.2">
      <c r="A28" s="4"/>
      <c r="B28" s="4"/>
      <c r="C28" s="4" t="s">
        <v>41</v>
      </c>
      <c r="D28" s="4"/>
      <c r="E28" s="9" t="s">
        <v>18</v>
      </c>
      <c r="F28" s="18" t="e">
        <f>'table Kendall'!B64</f>
        <v>#DIV/0!</v>
      </c>
      <c r="G28" s="4"/>
      <c r="H28" s="4"/>
    </row>
  </sheetData>
  <sheetProtection sheet="1" objects="1" scenarios="1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>
    <oddHeader>&amp;L&amp;F&amp;C&amp;P&amp;R&amp;A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1"/>
  <sheetViews>
    <sheetView workbookViewId="0">
      <selection activeCell="A2" sqref="A2"/>
    </sheetView>
  </sheetViews>
  <sheetFormatPr baseColWidth="10" defaultRowHeight="12.75" x14ac:dyDescent="0.2"/>
  <cols>
    <col min="7" max="7" width="13" customWidth="1"/>
  </cols>
  <sheetData>
    <row r="1" spans="1:7" x14ac:dyDescent="0.2">
      <c r="A1" s="3" t="s">
        <v>44</v>
      </c>
    </row>
    <row r="2" spans="1:7" x14ac:dyDescent="0.2">
      <c r="G2" t="s">
        <v>80</v>
      </c>
    </row>
    <row r="3" spans="1:7" x14ac:dyDescent="0.2">
      <c r="G3" t="s">
        <v>81</v>
      </c>
    </row>
    <row r="4" spans="1:7" x14ac:dyDescent="0.2">
      <c r="A4" s="21" t="s">
        <v>8</v>
      </c>
      <c r="B4" s="19">
        <v>5.0000000000000001E-4</v>
      </c>
      <c r="C4" s="20">
        <v>0.01</v>
      </c>
      <c r="D4" s="19">
        <v>2.5000000000000001E-2</v>
      </c>
      <c r="E4" s="20">
        <v>0.05</v>
      </c>
    </row>
    <row r="5" spans="1:7" x14ac:dyDescent="0.2">
      <c r="A5" s="21">
        <v>4</v>
      </c>
      <c r="B5" s="21"/>
      <c r="C5" s="21"/>
      <c r="D5" s="21"/>
      <c r="E5" s="38">
        <v>1</v>
      </c>
    </row>
    <row r="6" spans="1:7" x14ac:dyDescent="0.2">
      <c r="A6" s="22">
        <v>5</v>
      </c>
      <c r="B6" s="22"/>
      <c r="C6" s="38">
        <v>1</v>
      </c>
      <c r="D6" s="38">
        <v>1</v>
      </c>
      <c r="E6" s="38">
        <v>0.88980000000000004</v>
      </c>
    </row>
    <row r="7" spans="1:7" x14ac:dyDescent="0.2">
      <c r="A7" s="22">
        <v>6</v>
      </c>
      <c r="B7" s="38">
        <v>1</v>
      </c>
      <c r="C7" s="38">
        <v>0.94320000000000004</v>
      </c>
      <c r="D7" s="38">
        <v>0.88639999999999997</v>
      </c>
      <c r="E7" s="38">
        <v>0.82940000000000003</v>
      </c>
    </row>
    <row r="8" spans="1:7" x14ac:dyDescent="0.2">
      <c r="A8" s="22">
        <v>7</v>
      </c>
      <c r="B8" s="38">
        <v>0.9294</v>
      </c>
      <c r="C8" s="38">
        <v>0.89339999999999997</v>
      </c>
      <c r="D8" s="38">
        <v>0.78580000000000005</v>
      </c>
      <c r="E8" s="38">
        <v>0.71450000000000002</v>
      </c>
    </row>
    <row r="9" spans="1:7" x14ac:dyDescent="0.2">
      <c r="A9" s="22">
        <v>8</v>
      </c>
      <c r="B9" s="38">
        <v>0.88070000000000004</v>
      </c>
      <c r="C9" s="38">
        <v>0.83260000000000001</v>
      </c>
      <c r="D9" s="38">
        <v>0.73819999999999997</v>
      </c>
      <c r="E9" s="38">
        <v>0.64319999999999999</v>
      </c>
    </row>
    <row r="10" spans="1:7" x14ac:dyDescent="0.2">
      <c r="A10" s="22">
        <v>9</v>
      </c>
      <c r="B10" s="38">
        <v>0.83320000000000005</v>
      </c>
      <c r="C10" s="38">
        <v>0.78310000000000002</v>
      </c>
      <c r="D10" s="38">
        <v>0.70009999999999994</v>
      </c>
      <c r="E10" s="38">
        <v>0.59970000000000001</v>
      </c>
    </row>
    <row r="11" spans="1:7" x14ac:dyDescent="0.2">
      <c r="A11" s="22">
        <v>10</v>
      </c>
      <c r="B11" s="38">
        <v>0.78359999999999996</v>
      </c>
      <c r="C11" s="38">
        <v>0.74550000000000005</v>
      </c>
      <c r="D11" s="38">
        <v>0.64829999999999999</v>
      </c>
      <c r="E11" s="38">
        <v>0.56430000000000002</v>
      </c>
    </row>
    <row r="12" spans="1:7" x14ac:dyDescent="0.2">
      <c r="A12" s="22">
        <v>11</v>
      </c>
      <c r="B12" s="38">
        <v>0.75480000000000003</v>
      </c>
      <c r="C12" s="38">
        <v>0.70920000000000005</v>
      </c>
      <c r="D12" s="38">
        <v>0.6179</v>
      </c>
      <c r="E12" s="38">
        <v>0.53610000000000002</v>
      </c>
    </row>
    <row r="13" spans="1:7" x14ac:dyDescent="0.2">
      <c r="A13" s="22">
        <v>12</v>
      </c>
      <c r="B13" s="38">
        <v>0.72709999999999997</v>
      </c>
      <c r="C13" s="38">
        <v>0.67090000000000005</v>
      </c>
      <c r="D13" s="38">
        <v>0.58740000000000003</v>
      </c>
      <c r="E13" s="38">
        <v>0.50280000000000002</v>
      </c>
    </row>
    <row r="14" spans="1:7" x14ac:dyDescent="0.2">
      <c r="A14" s="22">
        <v>13</v>
      </c>
      <c r="B14" s="38">
        <v>0.70350000000000001</v>
      </c>
      <c r="C14" s="38">
        <v>0.64849999999999997</v>
      </c>
      <c r="D14" s="38">
        <v>0.56020000000000003</v>
      </c>
      <c r="E14" s="38">
        <v>0.48449999999999999</v>
      </c>
    </row>
    <row r="15" spans="1:7" x14ac:dyDescent="0.2">
      <c r="A15" s="22">
        <v>14</v>
      </c>
      <c r="B15" s="38">
        <v>0.67469999999999997</v>
      </c>
      <c r="C15" s="38">
        <v>0.62239999999999995</v>
      </c>
      <c r="D15" s="38">
        <v>0.53769999999999996</v>
      </c>
      <c r="E15" s="38">
        <v>0.4637</v>
      </c>
    </row>
    <row r="16" spans="1:7" x14ac:dyDescent="0.2">
      <c r="A16" s="22">
        <v>15</v>
      </c>
      <c r="B16" s="38">
        <v>0.65390000000000004</v>
      </c>
      <c r="C16" s="38">
        <v>0.6038</v>
      </c>
      <c r="D16" s="38">
        <v>0.52139999999999997</v>
      </c>
      <c r="E16" s="38">
        <v>0.44319999999999998</v>
      </c>
    </row>
    <row r="17" spans="1:5" x14ac:dyDescent="0.2">
      <c r="A17" s="22">
        <v>16</v>
      </c>
      <c r="B17" s="38">
        <v>0.63460000000000005</v>
      </c>
      <c r="C17" s="38">
        <v>0.58230000000000004</v>
      </c>
      <c r="D17" s="38">
        <v>0.50349999999999995</v>
      </c>
      <c r="E17" s="38">
        <v>0.42920000000000003</v>
      </c>
    </row>
    <row r="18" spans="1:5" x14ac:dyDescent="0.2">
      <c r="A18" s="22">
        <v>17</v>
      </c>
      <c r="B18" s="38">
        <v>0.61539999999999995</v>
      </c>
      <c r="C18" s="38">
        <v>0.5665</v>
      </c>
      <c r="D18" s="38">
        <v>0.48480000000000001</v>
      </c>
      <c r="E18" s="38">
        <v>0.41360000000000002</v>
      </c>
    </row>
    <row r="19" spans="1:5" x14ac:dyDescent="0.2">
      <c r="A19" s="22">
        <v>18</v>
      </c>
      <c r="B19" s="38">
        <v>0.60019999999999996</v>
      </c>
      <c r="C19" s="38">
        <v>0.55010000000000003</v>
      </c>
      <c r="D19" s="38">
        <v>0.47220000000000001</v>
      </c>
      <c r="E19" s="38">
        <v>0.40079999999999999</v>
      </c>
    </row>
    <row r="20" spans="1:5" x14ac:dyDescent="0.2">
      <c r="A20" s="22">
        <v>19</v>
      </c>
      <c r="B20" s="38">
        <v>0.58389999999999997</v>
      </c>
      <c r="C20" s="38">
        <v>0.53539999999999999</v>
      </c>
      <c r="D20" s="38">
        <v>0.46050000000000002</v>
      </c>
      <c r="E20" s="38">
        <v>0.39129999999999998</v>
      </c>
    </row>
    <row r="21" spans="1:5" x14ac:dyDescent="0.2">
      <c r="A21" s="22">
        <v>20</v>
      </c>
      <c r="B21" s="38">
        <v>0.5696</v>
      </c>
      <c r="C21" s="38">
        <v>0.52039999999999997</v>
      </c>
      <c r="D21" s="38">
        <v>0.44740000000000002</v>
      </c>
      <c r="E21" s="38">
        <v>0.38019999999999998</v>
      </c>
    </row>
    <row r="22" spans="1:5" x14ac:dyDescent="0.2">
      <c r="A22" s="22">
        <v>21</v>
      </c>
      <c r="B22" s="38">
        <v>0.55579999999999996</v>
      </c>
      <c r="C22" s="38">
        <v>0.50760000000000005</v>
      </c>
      <c r="D22" s="38">
        <v>0.43459999999999999</v>
      </c>
      <c r="E22" s="38">
        <v>0.36670000000000003</v>
      </c>
    </row>
    <row r="23" spans="1:5" x14ac:dyDescent="0.2">
      <c r="A23" s="22">
        <v>22</v>
      </c>
      <c r="B23" s="38">
        <v>0.54430000000000001</v>
      </c>
      <c r="C23" s="38">
        <v>0.49580000000000002</v>
      </c>
      <c r="D23" s="38">
        <v>0.4249</v>
      </c>
      <c r="E23" s="38">
        <v>0.36149999999999999</v>
      </c>
    </row>
    <row r="24" spans="1:5" x14ac:dyDescent="0.2">
      <c r="A24" s="22">
        <v>23</v>
      </c>
      <c r="B24" s="38">
        <v>0.53249999999999997</v>
      </c>
      <c r="C24" s="38">
        <v>0.48630000000000001</v>
      </c>
      <c r="D24" s="38">
        <v>0.4153</v>
      </c>
      <c r="E24" s="38">
        <v>0.35310000000000002</v>
      </c>
    </row>
    <row r="25" spans="1:5" x14ac:dyDescent="0.2">
      <c r="A25" s="22">
        <v>24</v>
      </c>
      <c r="B25" s="38">
        <v>0.52059999999999995</v>
      </c>
      <c r="C25" s="38">
        <v>0.47570000000000001</v>
      </c>
      <c r="D25" s="38">
        <v>0.40620000000000001</v>
      </c>
      <c r="E25" s="38">
        <v>0.34379999999999999</v>
      </c>
    </row>
    <row r="26" spans="1:5" x14ac:dyDescent="0.2">
      <c r="A26" s="22">
        <v>25</v>
      </c>
      <c r="B26" s="38">
        <v>0.51139999999999997</v>
      </c>
      <c r="C26" s="38">
        <v>0.46589999999999998</v>
      </c>
      <c r="D26" s="38">
        <v>0.39800000000000002</v>
      </c>
      <c r="E26" s="38">
        <v>0.33679999999999999</v>
      </c>
    </row>
    <row r="27" spans="1:5" x14ac:dyDescent="0.2">
      <c r="A27" s="22">
        <v>26</v>
      </c>
      <c r="B27" s="38">
        <v>0.50119999999999998</v>
      </c>
      <c r="C27" s="38">
        <v>0.45729999999999998</v>
      </c>
      <c r="D27" s="38">
        <v>0.39029999999999998</v>
      </c>
      <c r="E27" s="38">
        <v>0.33069999999999999</v>
      </c>
    </row>
    <row r="28" spans="1:5" x14ac:dyDescent="0.2">
      <c r="A28" s="22">
        <v>27</v>
      </c>
      <c r="B28" s="38">
        <v>0.4909</v>
      </c>
      <c r="C28" s="38">
        <v>0.4481</v>
      </c>
      <c r="D28" s="38">
        <v>0.38159999999999999</v>
      </c>
      <c r="E28" s="38">
        <v>0.32379999999999998</v>
      </c>
    </row>
    <row r="29" spans="1:5" x14ac:dyDescent="0.2">
      <c r="A29" s="22">
        <v>28</v>
      </c>
      <c r="B29" s="38">
        <v>0.48330000000000001</v>
      </c>
      <c r="C29" s="38">
        <v>0.44019999999999998</v>
      </c>
      <c r="D29" s="38">
        <v>0.37480000000000002</v>
      </c>
      <c r="E29" s="38">
        <v>0.31740000000000002</v>
      </c>
    </row>
    <row r="30" spans="1:5" x14ac:dyDescent="0.2">
      <c r="A30" s="22">
        <v>29</v>
      </c>
      <c r="B30" s="38">
        <v>0.4748</v>
      </c>
      <c r="C30" s="38">
        <v>0.4335</v>
      </c>
      <c r="D30" s="38">
        <v>0.36770000000000003</v>
      </c>
      <c r="E30" s="38">
        <v>0.31169999999999998</v>
      </c>
    </row>
    <row r="31" spans="1:5" x14ac:dyDescent="0.2">
      <c r="A31" s="23">
        <v>30</v>
      </c>
      <c r="B31" s="38">
        <v>0.46689999999999998</v>
      </c>
      <c r="C31" s="38">
        <v>0.4254</v>
      </c>
      <c r="D31" s="38">
        <v>0.3624</v>
      </c>
      <c r="E31" s="38">
        <v>0.30620000000000003</v>
      </c>
    </row>
    <row r="34" spans="1:7" x14ac:dyDescent="0.2">
      <c r="A34" s="3" t="s">
        <v>35</v>
      </c>
    </row>
    <row r="35" spans="1:7" x14ac:dyDescent="0.2">
      <c r="A35" t="s">
        <v>34</v>
      </c>
      <c r="G35" s="21" t="s">
        <v>82</v>
      </c>
    </row>
    <row r="36" spans="1:7" x14ac:dyDescent="0.2">
      <c r="B36" t="s">
        <v>9</v>
      </c>
      <c r="C36" s="40">
        <f>'test Spearman'!B4</f>
        <v>2.5000000000000001E-2</v>
      </c>
      <c r="D36" s="1" t="s">
        <v>83</v>
      </c>
      <c r="E36" s="37" t="e">
        <f>VLOOKUP(C37,A5:E31,G36)</f>
        <v>#N/A</v>
      </c>
      <c r="G36" s="39">
        <f>IF(C36=0.05,5,IF(C36=0.025,4,IF(C36=0.01,3,2)))</f>
        <v>4</v>
      </c>
    </row>
    <row r="37" spans="1:7" x14ac:dyDescent="0.2">
      <c r="B37" t="s">
        <v>10</v>
      </c>
      <c r="C37">
        <f>'test Spearman'!B2</f>
        <v>0</v>
      </c>
    </row>
    <row r="39" spans="1:7" x14ac:dyDescent="0.2">
      <c r="A39" s="3" t="s">
        <v>36</v>
      </c>
    </row>
    <row r="41" spans="1:7" x14ac:dyDescent="0.2">
      <c r="A41" t="s">
        <v>37</v>
      </c>
      <c r="B41" t="s">
        <v>38</v>
      </c>
      <c r="C41" t="e">
        <f>'test Spearman'!G3*(((C37-2)/(1-('test Spearman'!G3)^2)))^(0.5)</f>
        <v>#VALUE!</v>
      </c>
    </row>
    <row r="42" spans="1:7" x14ac:dyDescent="0.2">
      <c r="A42" t="s">
        <v>39</v>
      </c>
      <c r="B42" t="s">
        <v>40</v>
      </c>
      <c r="C42">
        <f>C37-2</f>
        <v>-2</v>
      </c>
    </row>
    <row r="44" spans="1:7" x14ac:dyDescent="0.2">
      <c r="A44" s="3" t="s">
        <v>132</v>
      </c>
    </row>
    <row r="45" spans="1:7" ht="13.5" thickBot="1" x14ac:dyDescent="0.25"/>
    <row r="46" spans="1:7" ht="15.75" thickBot="1" x14ac:dyDescent="0.3">
      <c r="B46" s="82" t="s">
        <v>124</v>
      </c>
      <c r="C46" s="83"/>
    </row>
    <row r="47" spans="1:7" x14ac:dyDescent="0.2">
      <c r="B47" s="84" t="s">
        <v>125</v>
      </c>
      <c r="C47" s="85" t="str">
        <f>données!J9</f>
        <v/>
      </c>
    </row>
    <row r="48" spans="1:7" x14ac:dyDescent="0.2">
      <c r="B48" s="86" t="s">
        <v>126</v>
      </c>
      <c r="C48" s="87">
        <f>C37</f>
        <v>0</v>
      </c>
    </row>
    <row r="49" spans="2:3" x14ac:dyDescent="0.2">
      <c r="B49" s="88" t="s">
        <v>127</v>
      </c>
      <c r="C49" s="89" t="e">
        <f>(ABS(C47)/(SQRT(1-ABS(C47)^2)))*SQRT(C48-2)</f>
        <v>#VALUE!</v>
      </c>
    </row>
    <row r="50" spans="2:3" ht="13.5" thickBot="1" x14ac:dyDescent="0.25">
      <c r="B50" s="90" t="s">
        <v>143</v>
      </c>
      <c r="C50" s="91" t="e">
        <f>TDIST(C49,C48-2,1)</f>
        <v>#VALUE!</v>
      </c>
    </row>
    <row r="51" spans="2:3" ht="13.5" thickBot="1" x14ac:dyDescent="0.25">
      <c r="B51" s="90" t="s">
        <v>144</v>
      </c>
      <c r="C51" s="91" t="e">
        <f>TDIST(C49,C48-2,2)</f>
        <v>#VALUE!</v>
      </c>
    </row>
  </sheetData>
  <sheetProtection sheet="1" objects="1" scenarios="1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&amp;L&amp;F&amp;C&amp;P&amp;R&amp;A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workbookViewId="0">
      <selection activeCell="G1" sqref="G1"/>
    </sheetView>
  </sheetViews>
  <sheetFormatPr baseColWidth="10" defaultRowHeight="12.75" x14ac:dyDescent="0.2"/>
  <cols>
    <col min="1" max="1" width="13.140625" customWidth="1"/>
    <col min="2" max="2" width="7.42578125" customWidth="1"/>
    <col min="3" max="3" width="7.5703125" customWidth="1"/>
    <col min="4" max="4" width="7.28515625" customWidth="1"/>
    <col min="5" max="5" width="7.140625" customWidth="1"/>
    <col min="6" max="6" width="8.85546875" customWidth="1"/>
    <col min="7" max="7" width="9.85546875" customWidth="1"/>
  </cols>
  <sheetData>
    <row r="1" spans="1:8" x14ac:dyDescent="0.2">
      <c r="A1" s="3" t="s">
        <v>45</v>
      </c>
    </row>
    <row r="4" spans="1:8" x14ac:dyDescent="0.2">
      <c r="A4" s="25" t="s">
        <v>46</v>
      </c>
      <c r="B4" s="26">
        <v>4</v>
      </c>
      <c r="C4" s="26">
        <v>5</v>
      </c>
      <c r="D4" s="26">
        <v>6</v>
      </c>
      <c r="E4" s="26">
        <v>7</v>
      </c>
      <c r="F4" s="26">
        <v>8</v>
      </c>
      <c r="G4" s="26">
        <v>9</v>
      </c>
      <c r="H4" s="26">
        <v>10</v>
      </c>
    </row>
    <row r="5" spans="1:8" x14ac:dyDescent="0.2">
      <c r="A5" s="21">
        <v>0</v>
      </c>
      <c r="B5" s="27">
        <v>0.625</v>
      </c>
      <c r="C5" s="28">
        <v>0.59199999999999997</v>
      </c>
      <c r="D5" s="28"/>
      <c r="E5" s="28"/>
      <c r="F5" s="28">
        <v>0.54800000000000004</v>
      </c>
      <c r="G5" s="28">
        <v>0.54</v>
      </c>
      <c r="H5" s="29"/>
    </row>
    <row r="6" spans="1:8" x14ac:dyDescent="0.2">
      <c r="A6" s="22">
        <v>1</v>
      </c>
      <c r="B6" s="30"/>
      <c r="D6">
        <v>0.5</v>
      </c>
      <c r="E6">
        <v>0.5</v>
      </c>
      <c r="H6" s="31">
        <v>0.5</v>
      </c>
    </row>
    <row r="7" spans="1:8" x14ac:dyDescent="0.2">
      <c r="A7" s="22">
        <v>2</v>
      </c>
      <c r="B7" s="30">
        <v>0.375</v>
      </c>
      <c r="C7">
        <v>0.40799999999999997</v>
      </c>
      <c r="F7">
        <v>0.45200000000000001</v>
      </c>
      <c r="G7">
        <v>0.46</v>
      </c>
      <c r="H7" s="31"/>
    </row>
    <row r="8" spans="1:8" x14ac:dyDescent="0.2">
      <c r="A8" s="22">
        <v>3</v>
      </c>
      <c r="B8" s="30"/>
      <c r="D8">
        <v>0.36</v>
      </c>
      <c r="E8">
        <v>0.38600000000000001</v>
      </c>
      <c r="H8" s="31">
        <v>0.43099999999999999</v>
      </c>
    </row>
    <row r="9" spans="1:8" x14ac:dyDescent="0.2">
      <c r="A9" s="22">
        <v>4</v>
      </c>
      <c r="B9" s="30">
        <v>0.16700000000000001</v>
      </c>
      <c r="C9">
        <v>0.24199999999999999</v>
      </c>
      <c r="F9">
        <v>0.36</v>
      </c>
      <c r="G9">
        <v>0.38100000000000001</v>
      </c>
      <c r="H9" s="31"/>
    </row>
    <row r="10" spans="1:8" x14ac:dyDescent="0.2">
      <c r="A10" s="22">
        <v>5</v>
      </c>
      <c r="B10" s="30"/>
      <c r="D10">
        <v>0.23499999999999999</v>
      </c>
      <c r="E10">
        <v>0.28100000000000003</v>
      </c>
      <c r="H10" s="31">
        <v>0.36399999999999999</v>
      </c>
    </row>
    <row r="11" spans="1:8" x14ac:dyDescent="0.2">
      <c r="A11" s="22">
        <v>6</v>
      </c>
      <c r="B11" s="30">
        <v>4.2000000000000003E-2</v>
      </c>
      <c r="C11">
        <v>0.11700000000000001</v>
      </c>
      <c r="F11">
        <v>0.27400000000000002</v>
      </c>
      <c r="G11">
        <v>0.30599999999999999</v>
      </c>
      <c r="H11" s="31"/>
    </row>
    <row r="12" spans="1:8" x14ac:dyDescent="0.2">
      <c r="A12" s="22">
        <v>7</v>
      </c>
      <c r="B12" s="30"/>
      <c r="D12">
        <v>0.13600000000000001</v>
      </c>
      <c r="E12">
        <v>0.191</v>
      </c>
      <c r="H12" s="31">
        <v>0.3</v>
      </c>
    </row>
    <row r="13" spans="1:8" x14ac:dyDescent="0.2">
      <c r="A13" s="22">
        <v>8</v>
      </c>
      <c r="B13" s="30"/>
      <c r="C13">
        <v>4.2000000000000003E-2</v>
      </c>
      <c r="F13">
        <v>0.19900000000000001</v>
      </c>
      <c r="G13">
        <v>0.23799999999999999</v>
      </c>
      <c r="H13" s="31"/>
    </row>
    <row r="14" spans="1:8" x14ac:dyDescent="0.2">
      <c r="A14" s="22">
        <v>9</v>
      </c>
      <c r="B14" s="30"/>
      <c r="D14">
        <v>6.8000000000000005E-2</v>
      </c>
      <c r="E14">
        <v>0.11899999999999999</v>
      </c>
      <c r="H14" s="31">
        <v>0.24199999999999999</v>
      </c>
    </row>
    <row r="15" spans="1:8" x14ac:dyDescent="0.2">
      <c r="A15" s="22">
        <v>10</v>
      </c>
      <c r="B15" s="30"/>
      <c r="C15">
        <v>8.3000000000000001E-3</v>
      </c>
      <c r="F15">
        <v>0.13800000000000001</v>
      </c>
      <c r="G15">
        <v>0.17899999999999999</v>
      </c>
      <c r="H15" s="31"/>
    </row>
    <row r="16" spans="1:8" x14ac:dyDescent="0.2">
      <c r="A16" s="22">
        <v>11</v>
      </c>
      <c r="B16" s="30"/>
      <c r="D16">
        <v>2.8000000000000001E-2</v>
      </c>
      <c r="E16">
        <v>6.8000000000000005E-2</v>
      </c>
      <c r="H16" s="31">
        <v>0.19</v>
      </c>
    </row>
    <row r="17" spans="1:8" x14ac:dyDescent="0.2">
      <c r="A17" s="22">
        <v>12</v>
      </c>
      <c r="B17" s="30"/>
      <c r="F17">
        <v>8.8999999999999996E-2</v>
      </c>
      <c r="G17">
        <v>0.13</v>
      </c>
      <c r="H17" s="31"/>
    </row>
    <row r="18" spans="1:8" x14ac:dyDescent="0.2">
      <c r="A18" s="22">
        <v>13</v>
      </c>
      <c r="B18" s="30"/>
      <c r="D18">
        <v>8.3000000000000001E-3</v>
      </c>
      <c r="E18">
        <v>3.5000000000000003E-2</v>
      </c>
      <c r="H18" s="31">
        <v>0.14599999999999999</v>
      </c>
    </row>
    <row r="19" spans="1:8" x14ac:dyDescent="0.2">
      <c r="A19" s="22">
        <v>14</v>
      </c>
      <c r="B19" s="30"/>
      <c r="F19">
        <v>5.3999999999999999E-2</v>
      </c>
      <c r="G19">
        <v>0.09</v>
      </c>
      <c r="H19" s="31"/>
    </row>
    <row r="20" spans="1:8" x14ac:dyDescent="0.2">
      <c r="A20" s="22">
        <v>15</v>
      </c>
      <c r="B20" s="30"/>
      <c r="D20">
        <v>1.4E-3</v>
      </c>
      <c r="E20">
        <v>1.4999999999999999E-2</v>
      </c>
      <c r="H20" s="31">
        <v>0.108</v>
      </c>
    </row>
    <row r="21" spans="1:8" x14ac:dyDescent="0.2">
      <c r="A21" s="22">
        <v>16</v>
      </c>
      <c r="B21" s="30"/>
      <c r="F21">
        <v>3.1E-2</v>
      </c>
      <c r="G21">
        <v>0.06</v>
      </c>
      <c r="H21" s="31"/>
    </row>
    <row r="22" spans="1:8" x14ac:dyDescent="0.2">
      <c r="A22" s="22">
        <v>17</v>
      </c>
      <c r="B22" s="30"/>
      <c r="E22">
        <v>5.4000000000000003E-3</v>
      </c>
      <c r="H22" s="31">
        <v>7.8E-2</v>
      </c>
    </row>
    <row r="23" spans="1:8" x14ac:dyDescent="0.2">
      <c r="A23" s="22">
        <v>18</v>
      </c>
      <c r="B23" s="30"/>
      <c r="F23">
        <v>1.6E-2</v>
      </c>
      <c r="G23">
        <v>3.7999999999999999E-2</v>
      </c>
      <c r="H23" s="31"/>
    </row>
    <row r="24" spans="1:8" x14ac:dyDescent="0.2">
      <c r="A24" s="22">
        <v>19</v>
      </c>
      <c r="B24" s="30"/>
      <c r="E24">
        <v>1.4E-3</v>
      </c>
      <c r="H24" s="31">
        <v>5.3999999999999999E-2</v>
      </c>
    </row>
    <row r="25" spans="1:8" x14ac:dyDescent="0.2">
      <c r="A25" s="22">
        <v>20</v>
      </c>
      <c r="B25" s="30"/>
      <c r="F25">
        <v>7.1000000000000004E-3</v>
      </c>
      <c r="G25">
        <v>2.1999999999999999E-2</v>
      </c>
      <c r="H25" s="31"/>
    </row>
    <row r="26" spans="1:8" x14ac:dyDescent="0.2">
      <c r="A26" s="22">
        <v>21</v>
      </c>
      <c r="B26" s="30"/>
      <c r="E26">
        <v>2.0000000000000001E-4</v>
      </c>
      <c r="H26" s="31">
        <v>3.5999999999999997E-2</v>
      </c>
    </row>
    <row r="27" spans="1:8" x14ac:dyDescent="0.2">
      <c r="A27" s="22">
        <v>22</v>
      </c>
      <c r="B27" s="30"/>
      <c r="F27">
        <v>2.8E-3</v>
      </c>
      <c r="G27">
        <v>1.2E-2</v>
      </c>
      <c r="H27" s="31"/>
    </row>
    <row r="28" spans="1:8" x14ac:dyDescent="0.2">
      <c r="A28" s="22">
        <v>23</v>
      </c>
      <c r="B28" s="30"/>
      <c r="H28" s="31">
        <v>2.3E-2</v>
      </c>
    </row>
    <row r="29" spans="1:8" x14ac:dyDescent="0.2">
      <c r="A29" s="22">
        <v>24</v>
      </c>
      <c r="B29" s="30"/>
      <c r="F29">
        <v>8.7000000000000001E-4</v>
      </c>
      <c r="G29">
        <v>6.3E-3</v>
      </c>
      <c r="H29" s="31"/>
    </row>
    <row r="30" spans="1:8" x14ac:dyDescent="0.2">
      <c r="A30" s="22">
        <v>25</v>
      </c>
      <c r="B30" s="30"/>
      <c r="H30" s="31">
        <v>1.4E-2</v>
      </c>
    </row>
    <row r="31" spans="1:8" x14ac:dyDescent="0.2">
      <c r="A31" s="22">
        <v>26</v>
      </c>
      <c r="B31" s="30"/>
      <c r="F31">
        <v>1.9000000000000001E-4</v>
      </c>
      <c r="G31">
        <v>2.8999999999999998E-3</v>
      </c>
      <c r="H31" s="31"/>
    </row>
    <row r="32" spans="1:8" x14ac:dyDescent="0.2">
      <c r="A32" s="22">
        <v>27</v>
      </c>
      <c r="B32" s="30"/>
      <c r="H32" s="31">
        <v>8.3000000000000001E-3</v>
      </c>
    </row>
    <row r="33" spans="1:8" x14ac:dyDescent="0.2">
      <c r="A33" s="22">
        <v>28</v>
      </c>
      <c r="B33" s="30"/>
      <c r="F33">
        <v>2.5000000000000001E-5</v>
      </c>
      <c r="G33">
        <v>1.1999999999999999E-3</v>
      </c>
      <c r="H33" s="31"/>
    </row>
    <row r="34" spans="1:8" x14ac:dyDescent="0.2">
      <c r="A34" s="22">
        <v>29</v>
      </c>
      <c r="B34" s="30"/>
      <c r="H34" s="31">
        <v>4.5999999999999999E-3</v>
      </c>
    </row>
    <row r="35" spans="1:8" x14ac:dyDescent="0.2">
      <c r="A35" s="22">
        <v>30</v>
      </c>
      <c r="B35" s="30"/>
      <c r="G35">
        <v>4.2999999999999999E-4</v>
      </c>
      <c r="H35" s="31"/>
    </row>
    <row r="36" spans="1:8" x14ac:dyDescent="0.2">
      <c r="A36" s="22">
        <v>31</v>
      </c>
      <c r="B36" s="30"/>
      <c r="H36" s="31">
        <v>2.3E-3</v>
      </c>
    </row>
    <row r="37" spans="1:8" x14ac:dyDescent="0.2">
      <c r="A37" s="22">
        <v>32</v>
      </c>
      <c r="B37" s="30"/>
      <c r="G37">
        <v>1.2E-4</v>
      </c>
      <c r="H37" s="31"/>
    </row>
    <row r="38" spans="1:8" x14ac:dyDescent="0.2">
      <c r="A38" s="22">
        <v>33</v>
      </c>
      <c r="B38" s="30"/>
      <c r="H38" s="31">
        <v>1.1000000000000001E-3</v>
      </c>
    </row>
    <row r="39" spans="1:8" x14ac:dyDescent="0.2">
      <c r="A39" s="22">
        <v>34</v>
      </c>
      <c r="B39" s="30"/>
      <c r="G39">
        <v>2.5000000000000001E-5</v>
      </c>
      <c r="H39" s="31"/>
    </row>
    <row r="40" spans="1:8" x14ac:dyDescent="0.2">
      <c r="A40" s="22">
        <v>35</v>
      </c>
      <c r="B40" s="30"/>
      <c r="H40" s="31">
        <v>4.6999999999999999E-4</v>
      </c>
    </row>
    <row r="41" spans="1:8" x14ac:dyDescent="0.2">
      <c r="A41" s="22">
        <v>36</v>
      </c>
      <c r="B41" s="30"/>
      <c r="G41">
        <v>2.7999999999999999E-6</v>
      </c>
      <c r="H41" s="31"/>
    </row>
    <row r="42" spans="1:8" x14ac:dyDescent="0.2">
      <c r="A42" s="22">
        <v>37</v>
      </c>
      <c r="B42" s="30"/>
      <c r="H42" s="31">
        <v>1.8000000000000001E-4</v>
      </c>
    </row>
    <row r="43" spans="1:8" x14ac:dyDescent="0.2">
      <c r="A43" s="22">
        <v>38</v>
      </c>
      <c r="B43" s="30"/>
      <c r="H43" s="31"/>
    </row>
    <row r="44" spans="1:8" x14ac:dyDescent="0.2">
      <c r="A44" s="22">
        <v>39</v>
      </c>
      <c r="B44" s="30"/>
      <c r="H44" s="31">
        <v>5.8E-5</v>
      </c>
    </row>
    <row r="45" spans="1:8" x14ac:dyDescent="0.2">
      <c r="A45" s="22">
        <v>40</v>
      </c>
      <c r="B45" s="30"/>
      <c r="H45" s="31"/>
    </row>
    <row r="46" spans="1:8" x14ac:dyDescent="0.2">
      <c r="A46" s="22">
        <v>41</v>
      </c>
      <c r="B46" s="30"/>
      <c r="H46" s="31">
        <v>1.5E-5</v>
      </c>
    </row>
    <row r="47" spans="1:8" x14ac:dyDescent="0.2">
      <c r="A47" s="22">
        <v>42</v>
      </c>
      <c r="B47" s="30"/>
      <c r="H47" s="31"/>
    </row>
    <row r="48" spans="1:8" x14ac:dyDescent="0.2">
      <c r="A48" s="22">
        <v>43</v>
      </c>
      <c r="B48" s="30"/>
      <c r="H48" s="31">
        <v>2.7999999999999999E-6</v>
      </c>
    </row>
    <row r="49" spans="1:8" x14ac:dyDescent="0.2">
      <c r="A49" s="22">
        <v>44</v>
      </c>
      <c r="B49" s="30"/>
      <c r="H49" s="31"/>
    </row>
    <row r="50" spans="1:8" x14ac:dyDescent="0.2">
      <c r="A50" s="23">
        <v>45</v>
      </c>
      <c r="B50" s="32"/>
      <c r="C50" s="33"/>
      <c r="D50" s="33"/>
      <c r="E50" s="33"/>
      <c r="F50" s="33"/>
      <c r="G50" s="33"/>
      <c r="H50" s="34">
        <v>2.8000000000000002E-7</v>
      </c>
    </row>
    <row r="52" spans="1:8" x14ac:dyDescent="0.2">
      <c r="A52" s="3" t="s">
        <v>48</v>
      </c>
    </row>
    <row r="53" spans="1:8" x14ac:dyDescent="0.2">
      <c r="A53" t="s">
        <v>10</v>
      </c>
      <c r="B53">
        <f>données!B45</f>
        <v>0</v>
      </c>
    </row>
    <row r="54" spans="1:8" x14ac:dyDescent="0.2">
      <c r="A54" t="s">
        <v>43</v>
      </c>
      <c r="B54">
        <f>données!J13</f>
        <v>0</v>
      </c>
    </row>
    <row r="56" spans="1:8" x14ac:dyDescent="0.2">
      <c r="A56" t="s">
        <v>47</v>
      </c>
    </row>
    <row r="57" spans="1:8" x14ac:dyDescent="0.2">
      <c r="A57" s="1" t="s">
        <v>18</v>
      </c>
      <c r="B57" t="e">
        <f>HLOOKUP(B53,A4:H50,B54+2)</f>
        <v>#N/A</v>
      </c>
    </row>
    <row r="59" spans="1:8" x14ac:dyDescent="0.2">
      <c r="A59" s="3" t="s">
        <v>49</v>
      </c>
    </row>
    <row r="60" spans="1:8" x14ac:dyDescent="0.2">
      <c r="A60" t="s">
        <v>50</v>
      </c>
      <c r="B60">
        <v>0</v>
      </c>
    </row>
    <row r="61" spans="1:8" x14ac:dyDescent="0.2">
      <c r="A61" t="s">
        <v>51</v>
      </c>
      <c r="B61" t="e">
        <f>((2*(2*B53+5))/(9*B53*(B53-1)))^(0.5)</f>
        <v>#DIV/0!</v>
      </c>
    </row>
    <row r="62" spans="1:8" x14ac:dyDescent="0.2">
      <c r="A62" s="1" t="s">
        <v>52</v>
      </c>
      <c r="B62" t="e">
        <f>données!J14/B61</f>
        <v>#DIV/0!</v>
      </c>
    </row>
    <row r="63" spans="1:8" x14ac:dyDescent="0.2">
      <c r="A63" t="s">
        <v>41</v>
      </c>
    </row>
    <row r="64" spans="1:8" x14ac:dyDescent="0.2">
      <c r="A64" s="1" t="s">
        <v>18</v>
      </c>
      <c r="B64" t="e">
        <f>IF(B62&gt;0,1-NORMSDIST(B62),1-NORMSDIST(B62))</f>
        <v>#DIV/0!</v>
      </c>
    </row>
  </sheetData>
  <sheetProtection sheet="1" objects="1" scenarios="1"/>
  <phoneticPr fontId="0" type="noConversion"/>
  <printOptions headings="1" gridLines="1"/>
  <pageMargins left="0.38" right="0.15" top="0.984251969" bottom="0.984251969" header="0.4921259845" footer="0.4921259845"/>
  <pageSetup paperSize="9" orientation="portrait" horizontalDpi="360" verticalDpi="0" copies="0" r:id="rId1"/>
  <headerFooter alignWithMargins="0">
    <oddHeader>&amp;L&amp;F&amp;C&amp;P&amp;R&amp;A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Notice</vt:lpstr>
      <vt:lpstr>données</vt:lpstr>
      <vt:lpstr>test Spearman</vt:lpstr>
      <vt:lpstr>Méthodes dans R</vt:lpstr>
      <vt:lpstr>test Tau de Kendall</vt:lpstr>
      <vt:lpstr>table Spearman</vt:lpstr>
      <vt:lpstr>table Kendall</vt:lpstr>
    </vt:vector>
  </TitlesOfParts>
  <Company>Faculté des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cp:lastPrinted>1998-10-17T15:04:56Z</cp:lastPrinted>
  <dcterms:created xsi:type="dcterms:W3CDTF">1998-10-14T06:41:31Z</dcterms:created>
  <dcterms:modified xsi:type="dcterms:W3CDTF">2025-02-11T19:32:40Z</dcterms:modified>
</cp:coreProperties>
</file>