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8" windowWidth="16044" windowHeight="8568"/>
  </bookViews>
  <sheets>
    <sheet name="Notice" sheetId="3" r:id="rId1"/>
    <sheet name="Test" sheetId="2" r:id="rId2"/>
    <sheet name="Calculs" sheetId="1" state="hidden" r:id="rId3"/>
    <sheet name="Méthode avec R" sheetId="4" r:id="rId4"/>
  </sheets>
  <calcPr calcId="125725"/>
</workbook>
</file>

<file path=xl/calcChain.xml><?xml version="1.0" encoding="utf-8"?>
<calcChain xmlns="http://schemas.openxmlformats.org/spreadsheetml/2006/main">
  <c r="G6" i="1"/>
  <c r="I6"/>
  <c r="I5"/>
  <c r="G5"/>
  <c r="E33" i="2"/>
  <c r="H6" i="1" s="1"/>
  <c r="E32" i="2"/>
  <c r="H5" i="1" s="1"/>
  <c r="F34" i="2"/>
  <c r="C6" i="1"/>
  <c r="D6"/>
  <c r="D5"/>
  <c r="C5"/>
  <c r="E10" i="2"/>
  <c r="D10"/>
  <c r="F9"/>
  <c r="F8"/>
  <c r="F10" l="1"/>
  <c r="L6" i="1"/>
  <c r="K6"/>
  <c r="M6"/>
  <c r="M42" s="1"/>
  <c r="C7"/>
  <c r="C43" s="1"/>
  <c r="D7"/>
  <c r="D43" s="1"/>
  <c r="E6"/>
  <c r="E42" s="1"/>
  <c r="K10" l="1"/>
  <c r="E7"/>
  <c r="E43" s="1"/>
  <c r="D42" s="1"/>
  <c r="D47" s="1"/>
  <c r="E5"/>
  <c r="C10"/>
  <c r="D19" i="2" s="1"/>
  <c r="K5" i="1" l="1"/>
  <c r="E41"/>
  <c r="C42"/>
  <c r="C47" s="1"/>
  <c r="C9"/>
  <c r="C13" s="1"/>
  <c r="L5"/>
  <c r="L7" s="1"/>
  <c r="L43" s="1"/>
  <c r="C25"/>
  <c r="C11"/>
  <c r="C14" s="1"/>
  <c r="K7" l="1"/>
  <c r="K43" s="1"/>
  <c r="C12"/>
  <c r="D21" i="2" s="1"/>
  <c r="F21" s="1"/>
  <c r="D18"/>
  <c r="M5" i="1"/>
  <c r="C26"/>
  <c r="F25" i="2" s="1"/>
  <c r="C30" i="1"/>
  <c r="C31" s="1"/>
  <c r="C41"/>
  <c r="D41"/>
  <c r="D46" s="1"/>
  <c r="C28"/>
  <c r="C18"/>
  <c r="C21" s="1"/>
  <c r="D21" s="1"/>
  <c r="E21" s="1"/>
  <c r="C16"/>
  <c r="C19" s="1"/>
  <c r="C22" s="1"/>
  <c r="D22" s="1"/>
  <c r="E22" s="1"/>
  <c r="C27" l="1"/>
  <c r="D26" i="2" s="1"/>
  <c r="M7" i="1"/>
  <c r="M43" s="1"/>
  <c r="L42" s="1"/>
  <c r="L47" s="1"/>
  <c r="M41"/>
  <c r="D37"/>
  <c r="C38" s="1"/>
  <c r="C46"/>
  <c r="D25" i="2"/>
  <c r="K9" i="1"/>
  <c r="K25" s="1"/>
  <c r="C32"/>
  <c r="C50"/>
  <c r="K11" l="1"/>
  <c r="K14" s="1"/>
  <c r="E14" i="2"/>
  <c r="D14" s="1"/>
  <c r="K41" i="1"/>
  <c r="K46" s="1"/>
  <c r="K42"/>
  <c r="K47" s="1"/>
  <c r="L41"/>
  <c r="L46" s="1"/>
  <c r="K12"/>
  <c r="D43" i="2" s="1"/>
  <c r="F43" s="1"/>
  <c r="K13" i="1"/>
  <c r="K16" s="1"/>
  <c r="K19" s="1"/>
  <c r="K22" s="1"/>
  <c r="L22" s="1"/>
  <c r="M22" s="1"/>
  <c r="K26"/>
  <c r="K30"/>
  <c r="K28"/>
  <c r="D47" i="2" s="1"/>
  <c r="K18" i="1"/>
  <c r="K21" s="1"/>
  <c r="L21" s="1"/>
  <c r="M21" s="1"/>
  <c r="K27" l="1"/>
  <c r="D48" i="2" s="1"/>
  <c r="F47"/>
  <c r="K31" i="1"/>
  <c r="L37"/>
  <c r="K38" s="1"/>
  <c r="E38" i="2" s="1"/>
  <c r="D38" s="1"/>
  <c r="K50" i="1"/>
  <c r="K32"/>
</calcChain>
</file>

<file path=xl/sharedStrings.xml><?xml version="1.0" encoding="utf-8"?>
<sst xmlns="http://schemas.openxmlformats.org/spreadsheetml/2006/main" count="191" uniqueCount="136">
  <si>
    <t>oui</t>
  </si>
  <si>
    <t>non</t>
  </si>
  <si>
    <t>A</t>
  </si>
  <si>
    <t>B</t>
  </si>
  <si>
    <t>S. lignes</t>
  </si>
  <si>
    <t>S.  Colonnes</t>
  </si>
  <si>
    <t>P(g1/f1)</t>
  </si>
  <si>
    <t>P(g1/f2)</t>
  </si>
  <si>
    <t>Pchapeau</t>
  </si>
  <si>
    <t>num z</t>
  </si>
  <si>
    <t>dénom z</t>
  </si>
  <si>
    <t>num z corrig</t>
  </si>
  <si>
    <t>z</t>
  </si>
  <si>
    <t>z corr</t>
  </si>
  <si>
    <t>loi normale non corr</t>
  </si>
  <si>
    <t>loi normale corr</t>
  </si>
  <si>
    <t>1 - z</t>
  </si>
  <si>
    <t>(1 - z)*2</t>
  </si>
  <si>
    <t>= prop oui (A)</t>
  </si>
  <si>
    <t>= prop oui (B)</t>
  </si>
  <si>
    <t>err standard</t>
  </si>
  <si>
    <t>IC 95%</t>
  </si>
  <si>
    <t>IC sup</t>
  </si>
  <si>
    <t>IC inf</t>
  </si>
  <si>
    <t>= |diff de proportions|</t>
  </si>
  <si>
    <t>Saisie proportions</t>
  </si>
  <si>
    <t>Remplacement proportions par effectifs</t>
  </si>
  <si>
    <t>diff proportions de oui</t>
  </si>
  <si>
    <t>Calcul chi²</t>
  </si>
  <si>
    <t>Effectif théoriques</t>
  </si>
  <si>
    <t>différences obs-théo</t>
  </si>
  <si>
    <t>Chi²</t>
  </si>
  <si>
    <t>IC 99%</t>
  </si>
  <si>
    <t>IC sup 95%</t>
  </si>
  <si>
    <t>IC inf 95%</t>
  </si>
  <si>
    <t>IC sup 99%</t>
  </si>
  <si>
    <t>IC inf 99%</t>
  </si>
  <si>
    <t>Sans correction Yates</t>
  </si>
  <si>
    <t>t pour 99%</t>
  </si>
  <si>
    <t>et intervalle de confiance encadrant la différence</t>
  </si>
  <si>
    <t>- Notice -</t>
  </si>
  <si>
    <t>1. Calcul à partir des effectifs</t>
  </si>
  <si>
    <t>2. Calcul à partir des proportions</t>
  </si>
  <si>
    <t>1.2. Intervalle de confiance encadrant la différence</t>
  </si>
  <si>
    <t>Echantillon A</t>
  </si>
  <si>
    <t>Echantillon B</t>
  </si>
  <si>
    <t>Nombre de OUI</t>
  </si>
  <si>
    <t>Nombre de NON</t>
  </si>
  <si>
    <t>Total</t>
  </si>
  <si>
    <t xml:space="preserve">Valeur de p corrigée pour la continuité = </t>
  </si>
  <si>
    <t>1.1. Test de la comparaison pour une hypothèse bidirectionnelle</t>
  </si>
  <si>
    <t xml:space="preserve">Proportion de 'OUI' échantillon A = </t>
  </si>
  <si>
    <t xml:space="preserve">Proportion de 'OUI' échantillon B = </t>
  </si>
  <si>
    <r>
      <t xml:space="preserve">Choisir un niveau de confiance </t>
    </r>
    <r>
      <rPr>
        <sz val="9"/>
        <color theme="1"/>
        <rFont val="Arial"/>
        <family val="2"/>
      </rPr>
      <t>(0.95 ou 0.99)</t>
    </r>
  </si>
  <si>
    <t xml:space="preserve">Limite inférieure de l'intervalle de confiance = </t>
  </si>
  <si>
    <t xml:space="preserve">Limite supérieure de l'intervalle de confiance = </t>
  </si>
  <si>
    <t>Proportion de OUI</t>
  </si>
  <si>
    <t>Proportion de NON</t>
  </si>
  <si>
    <t>Effectifs</t>
  </si>
  <si>
    <t xml:space="preserve">Effectifs totaux = </t>
  </si>
  <si>
    <t xml:space="preserve">Effectif total = </t>
  </si>
  <si>
    <t>2.1. Test de la comparaison pour une hypothèse bidirectionnelle</t>
  </si>
  <si>
    <t>2.2. Intervalle de confiance encadrant la différence</t>
  </si>
  <si>
    <t>Renseigner les cellules jaunes</t>
  </si>
  <si>
    <t>et intervalles de confiance encadrant la différence</t>
  </si>
  <si>
    <t>1. Généralités</t>
  </si>
  <si>
    <t>Lorsque l'on dispose d'une mesure binomiale réalisée sur deux échantillons indépendants</t>
  </si>
  <si>
    <t>le test généralement utilisé pour tester statistiquement l'indépendance entre les lignes</t>
  </si>
  <si>
    <t>et les colonnes du tableau à 4 cellules est le test exact de Fisher ou à défaut le test du Chi²</t>
  </si>
  <si>
    <t>si les effectifs le permettent.</t>
  </si>
  <si>
    <t>L'intérêt de cet utilitaire est de permettre le calcul d'un intervalle de confiance entourant</t>
  </si>
  <si>
    <t>La valeur de p retournée par le test est ici pour une hypothèse bidirectionnelle.</t>
  </si>
  <si>
    <t>2. Mode d'emploi de la feuille "Test"</t>
  </si>
  <si>
    <t>La feuille "Test" permet les calculs soit à partir des effectifs observés dans chanque catégorie,</t>
  </si>
  <si>
    <t>Dans chaque cas, après avoir renseigné les cellules jaunes, il faudra choisir le degré</t>
  </si>
  <si>
    <t>d'incertitude associé à l'intervalle de confiance : 0.95 ou 0.99.</t>
  </si>
  <si>
    <t>Seules ces deux valeurs sont permises.</t>
  </si>
  <si>
    <t>3. Méthode avec le logiciel R</t>
  </si>
  <si>
    <t>Les résultats peuvent différer légèrement pour les raisons suivantes :</t>
  </si>
  <si>
    <t>- le calcul de p par défaut avec R est identique à celui de la feuille "Test",</t>
  </si>
  <si>
    <t>c'est à dire avec correction de continuité.</t>
  </si>
  <si>
    <t>- le calcul des intervalles de confiance dans ce cas est différent, le logiciel R</t>
  </si>
  <si>
    <t>utilisant la loi de Chi² et non la loi normale.</t>
  </si>
  <si>
    <t>- si le calcul est effectué dans R sans la correction de continuité, le calcul</t>
  </si>
  <si>
    <t>La méthode avec le logiciel R est indiquée dans la dernière feuille.</t>
  </si>
  <si>
    <t>des intervalles de confiance sera le même que dans la feuille "Test",</t>
  </si>
  <si>
    <t>mais la valeur de p sera différente, surtout si les effectifs sont faibles.</t>
  </si>
  <si>
    <t>en particulier quand les effectifs sont faibles.</t>
  </si>
  <si>
    <r>
      <rPr>
        <u/>
        <sz val="9"/>
        <color theme="1"/>
        <rFont val="Arial"/>
        <family val="2"/>
      </rPr>
      <t>Contact</t>
    </r>
    <r>
      <rPr>
        <sz val="9"/>
        <color theme="1"/>
        <rFont val="Arial"/>
        <family val="2"/>
      </rPr>
      <t xml:space="preserve"> : info_at_anastats.fr</t>
    </r>
  </si>
  <si>
    <t xml:space="preserve">L'hypothèse nulle du test est qu'il n'y a pas de différence entre les deux échantillons pour </t>
  </si>
  <si>
    <t xml:space="preserve">la différence de proportions testée. </t>
  </si>
  <si>
    <r>
      <t>La valeur de p associée à H</t>
    </r>
    <r>
      <rPr>
        <vertAlign val="subscript"/>
        <sz val="10"/>
        <color theme="1"/>
        <rFont val="Arial"/>
        <family val="2"/>
      </rPr>
      <t>0</t>
    </r>
    <r>
      <rPr>
        <sz val="10"/>
        <color theme="1"/>
        <rFont val="Arial"/>
        <family val="2"/>
      </rPr>
      <t xml:space="preserve"> est également calculée par cet outil, mais ce n'est pas</t>
    </r>
  </si>
  <si>
    <t xml:space="preserve"> la valeur de p exacte. On utilise ici une approximation par la loi normale</t>
  </si>
  <si>
    <t>les proportions des deux catégories.</t>
  </si>
  <si>
    <t>avec correction de continuité de Yates. Cette correction donne une meilleure précision,</t>
  </si>
  <si>
    <t>soit, si on ne dispose pas des effectifs, à partir de proportions observées.</t>
  </si>
  <si>
    <t>Méthode avec le logiciel R</t>
  </si>
  <si>
    <r>
      <rPr>
        <u/>
        <sz val="10"/>
        <color theme="1"/>
        <rFont val="Arial"/>
        <family val="2"/>
      </rPr>
      <t>Arguments</t>
    </r>
    <r>
      <rPr>
        <sz val="10"/>
        <color theme="1"/>
        <rFont val="Arial"/>
        <family val="2"/>
      </rPr>
      <t xml:space="preserve"> à partir d'une matrice</t>
    </r>
  </si>
  <si>
    <t xml:space="preserve">x = </t>
  </si>
  <si>
    <t xml:space="preserve">alternative = </t>
  </si>
  <si>
    <t>l'un de "two.sided" (par défaut), "less" ou "greater".</t>
  </si>
  <si>
    <t xml:space="preserve">conf.level = </t>
  </si>
  <si>
    <t xml:space="preserve">correct = </t>
  </si>
  <si>
    <t>Exemple</t>
  </si>
  <si>
    <t>Nb OUI</t>
  </si>
  <si>
    <t>Nb NON</t>
  </si>
  <si>
    <t>&gt; mat&lt;-as.matrix(mat)</t>
  </si>
  <si>
    <t>&gt; prop.test(x=mat, conf.level=0.95, correct=TRUE)</t>
  </si>
  <si>
    <t>2-sample test for equality of proportions with continuity correction</t>
  </si>
  <si>
    <t>data:  mat</t>
  </si>
  <si>
    <t>X-squared = 9.947, df = 1, p-value = 0.001611</t>
  </si>
  <si>
    <t>alternative hypothesis: two.sided</t>
  </si>
  <si>
    <t>95 percent confidence interval:</t>
  </si>
  <si>
    <t xml:space="preserve"> -0.7017788 -0.1828366</t>
  </si>
  <si>
    <t>sample estimates:</t>
  </si>
  <si>
    <t xml:space="preserve">   prop 1    prop 2 </t>
  </si>
  <si>
    <t xml:space="preserve">0.3076923 0.7500000 </t>
  </si>
  <si>
    <t xml:space="preserve">Différence de proportions de OUI (pA - pB) = </t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</si>
  <si>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prop.test {stats}</t>
    </r>
  </si>
  <si>
    <t>&gt; par(cex.lab=1.5, xpd=NA, font=2)</t>
  </si>
  <si>
    <t>&gt; mosaicplot(t(mat),ylab="Effectifs", xlab="Echantillons", main="Graphique")</t>
  </si>
  <si>
    <t>Graphique</t>
  </si>
  <si>
    <t>Comparaison de deux proportions mesurées sur deux échantillons indépendants</t>
  </si>
  <si>
    <t>Méthode utilisant la loi normale.</t>
  </si>
  <si>
    <t>Contrôle effectifs théoriques</t>
  </si>
  <si>
    <t>Message si &lt; 5</t>
  </si>
  <si>
    <t>MIN =</t>
  </si>
  <si>
    <r>
      <t>H</t>
    </r>
    <r>
      <rPr>
        <vertAlign val="subscript"/>
        <sz val="10"/>
        <color theme="1"/>
        <rFont val="Arial"/>
        <family val="2"/>
      </rPr>
      <t>0</t>
    </r>
    <r>
      <rPr>
        <sz val="10"/>
        <color theme="1"/>
        <rFont val="Arial"/>
        <family val="2"/>
      </rPr>
      <t xml:space="preserve"> proportion de OUI dans A = proportion de OUI dans B.</t>
    </r>
  </si>
  <si>
    <t>Effectifs échantillon A</t>
  </si>
  <si>
    <t>Effectifs échantillon B</t>
  </si>
  <si>
    <t>Proportions échantillon A</t>
  </si>
  <si>
    <t>Proportions échantillon B</t>
  </si>
  <si>
    <t>matrice à 4 cellules comportant les effectifs.</t>
  </si>
  <si>
    <t>niveau de confiance pour l'intervalle de confiance (valeur entre 0 et 1 ; 0.95 par défaut).</t>
  </si>
  <si>
    <t>l'un de TRUE (par défaut) ou FALSE..</t>
  </si>
  <si>
    <t>La partie encadrée est importée sous 'mat'.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</si>
</sst>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%"/>
  </numFmts>
  <fonts count="1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Trebuchet MS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Trebuchet MS"/>
      <family val="2"/>
    </font>
    <font>
      <u/>
      <sz val="9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0"/>
      <color theme="3"/>
      <name val="Courier New"/>
      <family val="3"/>
    </font>
    <font>
      <b/>
      <sz val="10"/>
      <color theme="5"/>
      <name val="Courier New"/>
      <family val="3"/>
    </font>
    <font>
      <b/>
      <sz val="10"/>
      <color rgb="FFFF0000"/>
      <name val="Arial"/>
      <family val="2"/>
    </font>
    <font>
      <b/>
      <sz val="11"/>
      <color theme="1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quotePrefix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5" borderId="0" xfId="0" applyFill="1"/>
    <xf numFmtId="0" fontId="0" fillId="5" borderId="1" xfId="0" applyFill="1" applyBorder="1" applyAlignment="1">
      <alignment horizontal="center"/>
    </xf>
    <xf numFmtId="0" fontId="0" fillId="5" borderId="0" xfId="0" applyFill="1" applyAlignment="1">
      <alignment horizontal="right"/>
    </xf>
    <xf numFmtId="0" fontId="0" fillId="5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right"/>
    </xf>
    <xf numFmtId="0" fontId="0" fillId="5" borderId="1" xfId="0" applyFill="1" applyBorder="1" applyAlignment="1" applyProtection="1">
      <alignment horizontal="center"/>
    </xf>
    <xf numFmtId="0" fontId="0" fillId="5" borderId="3" xfId="0" applyFill="1" applyBorder="1" applyAlignment="1">
      <alignment horizontal="center"/>
    </xf>
    <xf numFmtId="0" fontId="0" fillId="6" borderId="2" xfId="0" applyFill="1" applyBorder="1" applyAlignment="1">
      <alignment horizontal="right"/>
    </xf>
    <xf numFmtId="0" fontId="2" fillId="4" borderId="2" xfId="0" applyFont="1" applyFill="1" applyBorder="1" applyAlignment="1">
      <alignment horizontal="right"/>
    </xf>
    <xf numFmtId="164" fontId="2" fillId="4" borderId="3" xfId="0" applyNumberFormat="1" applyFont="1" applyFill="1" applyBorder="1" applyAlignment="1">
      <alignment horizontal="center"/>
    </xf>
    <xf numFmtId="0" fontId="0" fillId="6" borderId="10" xfId="0" applyFill="1" applyBorder="1" applyAlignment="1">
      <alignment horizontal="right"/>
    </xf>
    <xf numFmtId="165" fontId="2" fillId="6" borderId="3" xfId="1" applyNumberFormat="1" applyFont="1" applyFill="1" applyBorder="1" applyAlignment="1">
      <alignment horizontal="center"/>
    </xf>
    <xf numFmtId="165" fontId="2" fillId="6" borderId="11" xfId="1" applyNumberFormat="1" applyFont="1" applyFill="1" applyBorder="1" applyAlignment="1">
      <alignment horizontal="center"/>
    </xf>
    <xf numFmtId="0" fontId="2" fillId="5" borderId="0" xfId="0" applyFont="1" applyFill="1"/>
    <xf numFmtId="0" fontId="6" fillId="5" borderId="0" xfId="0" applyFont="1" applyFill="1"/>
    <xf numFmtId="0" fontId="0" fillId="4" borderId="0" xfId="0" applyFill="1"/>
    <xf numFmtId="0" fontId="0" fillId="6" borderId="0" xfId="0" applyFill="1"/>
    <xf numFmtId="0" fontId="0" fillId="6" borderId="1" xfId="0" applyFill="1" applyBorder="1"/>
    <xf numFmtId="165" fontId="0" fillId="5" borderId="3" xfId="1" applyNumberFormat="1" applyFont="1" applyFill="1" applyBorder="1" applyAlignment="1">
      <alignment horizontal="center"/>
    </xf>
    <xf numFmtId="0" fontId="7" fillId="5" borderId="0" xfId="0" applyFont="1" applyFill="1"/>
    <xf numFmtId="0" fontId="4" fillId="5" borderId="0" xfId="0" applyFont="1" applyFill="1" applyAlignment="1"/>
    <xf numFmtId="0" fontId="0" fillId="7" borderId="0" xfId="0" applyFill="1"/>
    <xf numFmtId="0" fontId="0" fillId="7" borderId="0" xfId="0" quotePrefix="1" applyFill="1"/>
    <xf numFmtId="0" fontId="3" fillId="7" borderId="0" xfId="0" applyFont="1" applyFill="1"/>
    <xf numFmtId="0" fontId="2" fillId="7" borderId="0" xfId="0" applyFont="1" applyFill="1"/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12" fillId="8" borderId="0" xfId="0" applyFont="1" applyFill="1"/>
    <xf numFmtId="0" fontId="11" fillId="8" borderId="0" xfId="0" applyFont="1" applyFill="1"/>
    <xf numFmtId="0" fontId="0" fillId="8" borderId="0" xfId="0" applyFill="1"/>
    <xf numFmtId="0" fontId="8" fillId="7" borderId="0" xfId="0" applyFont="1" applyFill="1" applyAlignment="1">
      <alignment horizontal="center"/>
    </xf>
    <xf numFmtId="0" fontId="8" fillId="7" borderId="0" xfId="0" quotePrefix="1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0" fillId="0" borderId="1" xfId="0" applyBorder="1"/>
    <xf numFmtId="0" fontId="13" fillId="5" borderId="0" xfId="0" applyFont="1" applyFill="1" applyBorder="1" applyAlignment="1">
      <alignment horizontal="left"/>
    </xf>
    <xf numFmtId="0" fontId="13" fillId="5" borderId="0" xfId="0" applyFont="1" applyFill="1"/>
    <xf numFmtId="0" fontId="2" fillId="5" borderId="0" xfId="0" applyFont="1" applyFill="1" applyBorder="1" applyAlignment="1">
      <alignment horizontal="right"/>
    </xf>
    <xf numFmtId="164" fontId="2" fillId="5" borderId="0" xfId="0" applyNumberFormat="1" applyFont="1" applyFill="1" applyBorder="1" applyAlignment="1">
      <alignment horizontal="center"/>
    </xf>
    <xf numFmtId="0" fontId="14" fillId="5" borderId="0" xfId="0" applyFont="1" applyFill="1" applyAlignment="1">
      <alignment horizontal="center"/>
    </xf>
    <xf numFmtId="9" fontId="0" fillId="5" borderId="0" xfId="1" applyFont="1" applyFill="1"/>
    <xf numFmtId="0" fontId="5" fillId="9" borderId="0" xfId="0" applyFont="1" applyFill="1"/>
    <xf numFmtId="0" fontId="0" fillId="9" borderId="0" xfId="0" applyFill="1"/>
    <xf numFmtId="0" fontId="14" fillId="5" borderId="0" xfId="0" applyFont="1" applyFill="1" applyAlignment="1">
      <alignment horizontal="center"/>
    </xf>
    <xf numFmtId="0" fontId="2" fillId="4" borderId="0" xfId="0" applyFont="1" applyFill="1"/>
    <xf numFmtId="0" fontId="2" fillId="6" borderId="0" xfId="0" applyFont="1" applyFill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Différence de proportions</a:t>
            </a:r>
          </a:p>
          <a:p>
            <a:pPr>
              <a:defRPr sz="1000"/>
            </a:pPr>
            <a:r>
              <a:rPr lang="en-US" sz="1000"/>
              <a:t>de OUI (valeur absolue)</a:t>
            </a:r>
          </a:p>
          <a:p>
            <a:pPr>
              <a:defRPr sz="1000"/>
            </a:pPr>
            <a:r>
              <a:rPr lang="en-US" sz="1000"/>
              <a:t>et I.C. à 95%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5793441044782898"/>
          <c:y val="0.26231627296587928"/>
          <c:w val="0.57862844999046403"/>
          <c:h val="0.68325961093098653"/>
        </c:manualLayout>
      </c:layout>
      <c:scatterChart>
        <c:scatterStyle val="lineMarker"/>
        <c:ser>
          <c:idx val="0"/>
          <c:order val="0"/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1"/>
              <a:tileRect/>
            </a:gradFill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Test!$F$25</c:f>
                <c:numCache>
                  <c:formatCode>General</c:formatCode>
                  <c:ptCount val="1"/>
                  <c:pt idx="0">
                    <c:v>0.26574057666001277</c:v>
                  </c:pt>
                </c:numCache>
              </c:numRef>
            </c:plus>
            <c:minus>
              <c:numRef>
                <c:f>Test!$F$25</c:f>
                <c:numCache>
                  <c:formatCode>General</c:formatCode>
                  <c:ptCount val="1"/>
                  <c:pt idx="0">
                    <c:v>0.26574057666001277</c:v>
                  </c:pt>
                </c:numCache>
              </c:numRef>
            </c:minus>
          </c:errBars>
          <c:yVal>
            <c:numRef>
              <c:f>Test!$F$21</c:f>
              <c:numCache>
                <c:formatCode>0%</c:formatCode>
                <c:ptCount val="1"/>
                <c:pt idx="0">
                  <c:v>0.28619528619528617</c:v>
                </c:pt>
              </c:numCache>
            </c:numRef>
          </c:yVal>
        </c:ser>
        <c:axId val="143768576"/>
        <c:axId val="49057792"/>
      </c:scatterChart>
      <c:valAx>
        <c:axId val="143768576"/>
        <c:scaling>
          <c:orientation val="minMax"/>
        </c:scaling>
        <c:delete val="1"/>
        <c:axPos val="b"/>
        <c:tickLblPos val="none"/>
        <c:crossAx val="49057792"/>
        <c:crosses val="autoZero"/>
        <c:crossBetween val="midCat"/>
      </c:valAx>
      <c:valAx>
        <c:axId val="49057792"/>
        <c:scaling>
          <c:orientation val="minMax"/>
        </c:scaling>
        <c:axPos val="l"/>
        <c:majorGridlines/>
        <c:numFmt formatCode="0%" sourceLinked="1"/>
        <c:tickLblPos val="nextTo"/>
        <c:crossAx val="143768576"/>
        <c:crosses val="autoZero"/>
        <c:crossBetween val="midCat"/>
      </c:valAx>
    </c:plotArea>
    <c:plotVisOnly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200"/>
              <a:t>Effectifs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Test!$D$7</c:f>
              <c:strCache>
                <c:ptCount val="1"/>
                <c:pt idx="0">
                  <c:v>Nombre de OUI</c:v>
                </c:pt>
              </c:strCache>
            </c:strRef>
          </c:tx>
          <c:cat>
            <c:strRef>
              <c:f>Test!$C$8:$C$9</c:f>
              <c:strCache>
                <c:ptCount val="2"/>
                <c:pt idx="0">
                  <c:v>Effectifs échantillon A</c:v>
                </c:pt>
                <c:pt idx="1">
                  <c:v>Effectifs échantillon B</c:v>
                </c:pt>
              </c:strCache>
            </c:strRef>
          </c:cat>
          <c:val>
            <c:numRef>
              <c:f>Test!$D$8:$D$9</c:f>
              <c:numCache>
                <c:formatCode>General</c:formatCode>
                <c:ptCount val="2"/>
                <c:pt idx="0">
                  <c:v>12</c:v>
                </c:pt>
                <c:pt idx="1">
                  <c:v>7</c:v>
                </c:pt>
              </c:numCache>
            </c:numRef>
          </c:val>
        </c:ser>
        <c:ser>
          <c:idx val="1"/>
          <c:order val="1"/>
          <c:tx>
            <c:strRef>
              <c:f>Test!$E$7</c:f>
              <c:strCache>
                <c:ptCount val="1"/>
                <c:pt idx="0">
                  <c:v>Nombre de NON</c:v>
                </c:pt>
              </c:strCache>
            </c:strRef>
          </c:tx>
          <c:cat>
            <c:strRef>
              <c:f>Test!$C$8:$C$9</c:f>
              <c:strCache>
                <c:ptCount val="2"/>
                <c:pt idx="0">
                  <c:v>Effectifs échantillon A</c:v>
                </c:pt>
                <c:pt idx="1">
                  <c:v>Effectifs échantillon B</c:v>
                </c:pt>
              </c:strCache>
            </c:strRef>
          </c:cat>
          <c:val>
            <c:numRef>
              <c:f>Test!$E$8:$E$9</c:f>
              <c:numCache>
                <c:formatCode>General</c:formatCode>
                <c:ptCount val="2"/>
                <c:pt idx="0">
                  <c:v>10</c:v>
                </c:pt>
                <c:pt idx="1">
                  <c:v>20</c:v>
                </c:pt>
              </c:numCache>
            </c:numRef>
          </c:val>
        </c:ser>
        <c:overlap val="100"/>
        <c:axId val="136980736"/>
        <c:axId val="137093120"/>
      </c:barChart>
      <c:catAx>
        <c:axId val="136980736"/>
        <c:scaling>
          <c:orientation val="minMax"/>
        </c:scaling>
        <c:axPos val="b"/>
        <c:tickLblPos val="nextTo"/>
        <c:crossAx val="137093120"/>
        <c:crosses val="autoZero"/>
        <c:auto val="1"/>
        <c:lblAlgn val="ctr"/>
        <c:lblOffset val="100"/>
      </c:catAx>
      <c:valAx>
        <c:axId val="137093120"/>
        <c:scaling>
          <c:orientation val="minMax"/>
        </c:scaling>
        <c:axPos val="l"/>
        <c:majorGridlines/>
        <c:numFmt formatCode="General" sourceLinked="1"/>
        <c:tickLblPos val="nextTo"/>
        <c:crossAx val="136980736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Différence de proportions de OUI (valeur absolue)</a:t>
            </a:r>
          </a:p>
          <a:p>
            <a:pPr>
              <a:defRPr sz="1000"/>
            </a:pPr>
            <a:r>
              <a:rPr lang="fr-FR" sz="1000"/>
              <a:t>et I.C. à 95%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795792998993406"/>
          <c:y val="0.25047462817147859"/>
          <c:w val="0.59402816583410945"/>
          <c:h val="0.698124817731116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Test!$F$47</c:f>
                <c:numCache>
                  <c:formatCode>General</c:formatCode>
                  <c:ptCount val="1"/>
                  <c:pt idx="0">
                    <c:v>0.19020700445949551</c:v>
                  </c:pt>
                </c:numCache>
              </c:numRef>
            </c:plus>
            <c:minus>
              <c:numRef>
                <c:f>Test!$F$47</c:f>
                <c:numCache>
                  <c:formatCode>General</c:formatCode>
                  <c:ptCount val="1"/>
                  <c:pt idx="0">
                    <c:v>0.19020700445949551</c:v>
                  </c:pt>
                </c:numCache>
              </c:numRef>
            </c:minus>
          </c:errBars>
          <c:yVal>
            <c:numRef>
              <c:f>Test!$F$43</c:f>
              <c:numCache>
                <c:formatCode>0%</c:formatCode>
                <c:ptCount val="1"/>
                <c:pt idx="0">
                  <c:v>0.20000000000000007</c:v>
                </c:pt>
              </c:numCache>
            </c:numRef>
          </c:yVal>
        </c:ser>
        <c:axId val="137271552"/>
        <c:axId val="137269248"/>
      </c:scatterChart>
      <c:valAx>
        <c:axId val="137271552"/>
        <c:scaling>
          <c:orientation val="minMax"/>
        </c:scaling>
        <c:delete val="1"/>
        <c:axPos val="b"/>
        <c:tickLblPos val="none"/>
        <c:crossAx val="137269248"/>
        <c:crosses val="autoZero"/>
        <c:crossBetween val="midCat"/>
      </c:valAx>
      <c:valAx>
        <c:axId val="137269248"/>
        <c:scaling>
          <c:orientation val="minMax"/>
        </c:scaling>
        <c:axPos val="l"/>
        <c:majorGridlines/>
        <c:numFmt formatCode="0%" sourceLinked="1"/>
        <c:tickLblPos val="nextTo"/>
        <c:crossAx val="137271552"/>
        <c:crosses val="autoZero"/>
        <c:crossBetween val="midCat"/>
      </c:valAx>
    </c:plotArea>
    <c:plotVisOnly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200"/>
              <a:t>Proportions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Test!$D$31</c:f>
              <c:strCache>
                <c:ptCount val="1"/>
                <c:pt idx="0">
                  <c:v>Proportion de OUI</c:v>
                </c:pt>
              </c:strCache>
            </c:strRef>
          </c:tx>
          <c:cat>
            <c:strRef>
              <c:f>Test!$C$32:$C$33</c:f>
              <c:strCache>
                <c:ptCount val="2"/>
                <c:pt idx="0">
                  <c:v>Proportions échantillon A</c:v>
                </c:pt>
                <c:pt idx="1">
                  <c:v>Proportions échantillon B</c:v>
                </c:pt>
              </c:strCache>
            </c:strRef>
          </c:cat>
          <c:val>
            <c:numRef>
              <c:f>Test!$D$32:$D$33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0.75</c:v>
                </c:pt>
              </c:numCache>
            </c:numRef>
          </c:val>
        </c:ser>
        <c:ser>
          <c:idx val="1"/>
          <c:order val="1"/>
          <c:tx>
            <c:strRef>
              <c:f>Test!$E$31</c:f>
              <c:strCache>
                <c:ptCount val="1"/>
                <c:pt idx="0">
                  <c:v>Proportion de NON</c:v>
                </c:pt>
              </c:strCache>
            </c:strRef>
          </c:tx>
          <c:cat>
            <c:strRef>
              <c:f>Test!$C$32:$C$33</c:f>
              <c:strCache>
                <c:ptCount val="2"/>
                <c:pt idx="0">
                  <c:v>Proportions échantillon A</c:v>
                </c:pt>
                <c:pt idx="1">
                  <c:v>Proportions échantillon B</c:v>
                </c:pt>
              </c:strCache>
            </c:strRef>
          </c:cat>
          <c:val>
            <c:numRef>
              <c:f>Test!$E$32:$E$33</c:f>
              <c:numCache>
                <c:formatCode>General</c:formatCode>
                <c:ptCount val="2"/>
                <c:pt idx="0">
                  <c:v>0.44999999999999996</c:v>
                </c:pt>
                <c:pt idx="1">
                  <c:v>0.25</c:v>
                </c:pt>
              </c:numCache>
            </c:numRef>
          </c:val>
        </c:ser>
        <c:overlap val="100"/>
        <c:axId val="137703808"/>
        <c:axId val="137705344"/>
      </c:barChart>
      <c:catAx>
        <c:axId val="137703808"/>
        <c:scaling>
          <c:orientation val="minMax"/>
        </c:scaling>
        <c:axPos val="b"/>
        <c:tickLblPos val="nextTo"/>
        <c:crossAx val="137705344"/>
        <c:crosses val="autoZero"/>
        <c:auto val="1"/>
        <c:lblAlgn val="ctr"/>
        <c:lblOffset val="100"/>
      </c:catAx>
      <c:valAx>
        <c:axId val="137705344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137703808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FF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3.emf"/><Relationship Id="rId5" Type="http://schemas.openxmlformats.org/officeDocument/2006/relationships/image" Target="../media/image4.gif"/><Relationship Id="rId4" Type="http://schemas.openxmlformats.org/officeDocument/2006/relationships/hyperlink" Target="http://www.r-project.or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60960</xdr:rowOff>
    </xdr:from>
    <xdr:to>
      <xdr:col>3</xdr:col>
      <xdr:colOff>501399</xdr:colOff>
      <xdr:row>2</xdr:row>
      <xdr:rowOff>91441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6096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106680</xdr:rowOff>
    </xdr:from>
    <xdr:to>
      <xdr:col>1</xdr:col>
      <xdr:colOff>388620</xdr:colOff>
      <xdr:row>1</xdr:row>
      <xdr:rowOff>93535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106680"/>
          <a:ext cx="762000" cy="154495"/>
        </a:xfrm>
        <a:prstGeom prst="rect">
          <a:avLst/>
        </a:prstGeom>
      </xdr:spPr>
    </xdr:pic>
    <xdr:clientData/>
  </xdr:twoCellAnchor>
  <xdr:twoCellAnchor>
    <xdr:from>
      <xdr:col>8</xdr:col>
      <xdr:colOff>655320</xdr:colOff>
      <xdr:row>11</xdr:row>
      <xdr:rowOff>15240</xdr:rowOff>
    </xdr:from>
    <xdr:to>
      <xdr:col>11</xdr:col>
      <xdr:colOff>205740</xdr:colOff>
      <xdr:row>26</xdr:row>
      <xdr:rowOff>60960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320040</xdr:colOff>
      <xdr:row>11</xdr:row>
      <xdr:rowOff>22860</xdr:rowOff>
    </xdr:from>
    <xdr:to>
      <xdr:col>8</xdr:col>
      <xdr:colOff>426720</xdr:colOff>
      <xdr:row>26</xdr:row>
      <xdr:rowOff>68580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693420</xdr:colOff>
      <xdr:row>34</xdr:row>
      <xdr:rowOff>152400</xdr:rowOff>
    </xdr:from>
    <xdr:to>
      <xdr:col>11</xdr:col>
      <xdr:colOff>441960</xdr:colOff>
      <xdr:row>51</xdr:row>
      <xdr:rowOff>15240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281940</xdr:colOff>
      <xdr:row>35</xdr:row>
      <xdr:rowOff>7620</xdr:rowOff>
    </xdr:from>
    <xdr:to>
      <xdr:col>8</xdr:col>
      <xdr:colOff>388620</xdr:colOff>
      <xdr:row>51</xdr:row>
      <xdr:rowOff>45720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</xdr:row>
      <xdr:rowOff>0</xdr:rowOff>
    </xdr:from>
    <xdr:to>
      <xdr:col>8</xdr:col>
      <xdr:colOff>327660</xdr:colOff>
      <xdr:row>74</xdr:row>
      <xdr:rowOff>53340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2960" y="7536180"/>
          <a:ext cx="5082540" cy="508254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137160</xdr:colOff>
      <xdr:row>0</xdr:row>
      <xdr:rowOff>83820</xdr:rowOff>
    </xdr:from>
    <xdr:to>
      <xdr:col>2</xdr:col>
      <xdr:colOff>234924</xdr:colOff>
      <xdr:row>1</xdr:row>
      <xdr:rowOff>102856</xdr:rowOff>
    </xdr:to>
    <xdr:pic>
      <xdr:nvPicPr>
        <xdr:cNvPr id="3" name="Image 2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7160" y="8382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10</xdr:col>
      <xdr:colOff>518160</xdr:colOff>
      <xdr:row>0</xdr:row>
      <xdr:rowOff>129540</xdr:rowOff>
    </xdr:from>
    <xdr:to>
      <xdr:col>11</xdr:col>
      <xdr:colOff>45720</xdr:colOff>
      <xdr:row>2</xdr:row>
      <xdr:rowOff>22633</xdr:rowOff>
    </xdr:to>
    <xdr:pic>
      <xdr:nvPicPr>
        <xdr:cNvPr id="4" name="Image 3" descr="Logo-R_fondTransparent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680960" y="129540"/>
          <a:ext cx="320040" cy="2436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K44"/>
  <sheetViews>
    <sheetView tabSelected="1" workbookViewId="0">
      <selection activeCell="E2" sqref="E2:K4"/>
    </sheetView>
  </sheetViews>
  <sheetFormatPr baseColWidth="10" defaultRowHeight="13.2"/>
  <cols>
    <col min="1" max="1" width="4.33203125" style="38" customWidth="1"/>
    <col min="2" max="2" width="3.88671875" style="38" customWidth="1"/>
    <col min="3" max="3" width="6.33203125" style="38" customWidth="1"/>
    <col min="4" max="4" width="8.77734375" style="38" customWidth="1"/>
    <col min="5" max="16384" width="11.5546875" style="38"/>
  </cols>
  <sheetData>
    <row r="2" spans="1:11" ht="14.4">
      <c r="E2" s="51" t="s">
        <v>122</v>
      </c>
      <c r="F2" s="51"/>
      <c r="G2" s="51"/>
      <c r="H2" s="51"/>
      <c r="I2" s="51"/>
      <c r="J2" s="51"/>
      <c r="K2" s="51"/>
    </row>
    <row r="3" spans="1:11" ht="14.4">
      <c r="E3" s="51" t="s">
        <v>64</v>
      </c>
      <c r="F3" s="51"/>
      <c r="G3" s="51"/>
      <c r="H3" s="51"/>
      <c r="I3" s="51"/>
      <c r="J3" s="51"/>
      <c r="K3" s="51"/>
    </row>
    <row r="4" spans="1:11" ht="14.4">
      <c r="E4" s="52" t="s">
        <v>40</v>
      </c>
      <c r="F4" s="52"/>
      <c r="G4" s="52"/>
      <c r="H4" s="52"/>
      <c r="I4" s="52"/>
      <c r="J4" s="52"/>
      <c r="K4" s="52"/>
    </row>
    <row r="7" spans="1:11">
      <c r="A7" s="41" t="s">
        <v>65</v>
      </c>
    </row>
    <row r="8" spans="1:11">
      <c r="B8" s="38" t="s">
        <v>66</v>
      </c>
    </row>
    <row r="9" spans="1:11">
      <c r="B9" s="38" t="s">
        <v>67</v>
      </c>
    </row>
    <row r="10" spans="1:11">
      <c r="B10" s="38" t="s">
        <v>68</v>
      </c>
    </row>
    <row r="11" spans="1:11">
      <c r="B11" s="38" t="s">
        <v>69</v>
      </c>
    </row>
    <row r="12" spans="1:11">
      <c r="B12" s="38" t="s">
        <v>70</v>
      </c>
    </row>
    <row r="13" spans="1:11">
      <c r="B13" s="38" t="s">
        <v>90</v>
      </c>
    </row>
    <row r="15" spans="1:11">
      <c r="B15" s="38" t="s">
        <v>89</v>
      </c>
    </row>
    <row r="16" spans="1:11">
      <c r="B16" s="38" t="s">
        <v>93</v>
      </c>
    </row>
    <row r="17" spans="1:2" ht="15.6">
      <c r="B17" s="38" t="s">
        <v>91</v>
      </c>
    </row>
    <row r="18" spans="1:2">
      <c r="B18" s="38" t="s">
        <v>92</v>
      </c>
    </row>
    <row r="19" spans="1:2">
      <c r="B19" s="38" t="s">
        <v>94</v>
      </c>
    </row>
    <row r="20" spans="1:2">
      <c r="B20" s="38" t="s">
        <v>87</v>
      </c>
    </row>
    <row r="22" spans="1:2">
      <c r="B22" s="38" t="s">
        <v>71</v>
      </c>
    </row>
    <row r="24" spans="1:2">
      <c r="A24" s="41" t="s">
        <v>72</v>
      </c>
    </row>
    <row r="25" spans="1:2">
      <c r="B25" s="38" t="s">
        <v>73</v>
      </c>
    </row>
    <row r="26" spans="1:2">
      <c r="B26" s="38" t="s">
        <v>95</v>
      </c>
    </row>
    <row r="27" spans="1:2">
      <c r="B27" s="38" t="s">
        <v>74</v>
      </c>
    </row>
    <row r="28" spans="1:2">
      <c r="B28" s="38" t="s">
        <v>75</v>
      </c>
    </row>
    <row r="29" spans="1:2">
      <c r="B29" s="38" t="s">
        <v>76</v>
      </c>
    </row>
    <row r="31" spans="1:2">
      <c r="A31" s="41" t="s">
        <v>77</v>
      </c>
    </row>
    <row r="32" spans="1:2">
      <c r="B32" s="38" t="s">
        <v>84</v>
      </c>
    </row>
    <row r="33" spans="1:3">
      <c r="B33" s="38" t="s">
        <v>78</v>
      </c>
    </row>
    <row r="34" spans="1:3">
      <c r="B34" s="39" t="s">
        <v>79</v>
      </c>
    </row>
    <row r="35" spans="1:3">
      <c r="C35" s="38" t="s">
        <v>80</v>
      </c>
    </row>
    <row r="36" spans="1:3">
      <c r="B36" s="39" t="s">
        <v>81</v>
      </c>
    </row>
    <row r="37" spans="1:3">
      <c r="C37" s="38" t="s">
        <v>82</v>
      </c>
    </row>
    <row r="38" spans="1:3">
      <c r="B38" s="39" t="s">
        <v>83</v>
      </c>
    </row>
    <row r="39" spans="1:3">
      <c r="C39" s="38" t="s">
        <v>85</v>
      </c>
    </row>
    <row r="40" spans="1:3">
      <c r="C40" s="38" t="s">
        <v>86</v>
      </c>
    </row>
    <row r="44" spans="1:3">
      <c r="A44" s="40" t="s">
        <v>88</v>
      </c>
    </row>
  </sheetData>
  <sheetProtection sheet="1" objects="1" scenarios="1"/>
  <mergeCells count="3">
    <mergeCell ref="E2:K2"/>
    <mergeCell ref="E3:K3"/>
    <mergeCell ref="E4:K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L48"/>
  <sheetViews>
    <sheetView zoomScaleNormal="100" workbookViewId="0">
      <selection activeCell="C2" sqref="C2:F3"/>
    </sheetView>
  </sheetViews>
  <sheetFormatPr baseColWidth="10" defaultRowHeight="13.2"/>
  <cols>
    <col min="1" max="1" width="6.33203125" style="16" customWidth="1"/>
    <col min="2" max="2" width="7.5546875" style="16" customWidth="1"/>
    <col min="3" max="3" width="39" style="16" customWidth="1"/>
    <col min="4" max="5" width="16.33203125" style="16" customWidth="1"/>
    <col min="6" max="16384" width="11.5546875" style="16"/>
  </cols>
  <sheetData>
    <row r="2" spans="1:12" ht="15">
      <c r="C2" s="59" t="s">
        <v>122</v>
      </c>
      <c r="D2" s="59"/>
      <c r="E2" s="59"/>
      <c r="F2" s="59"/>
      <c r="G2" s="37"/>
      <c r="H2" s="37"/>
    </row>
    <row r="3" spans="1:12" ht="15">
      <c r="C3" s="59" t="s">
        <v>39</v>
      </c>
      <c r="D3" s="59"/>
      <c r="E3" s="59"/>
      <c r="F3" s="59"/>
      <c r="G3" s="37"/>
      <c r="H3" s="37"/>
    </row>
    <row r="4" spans="1:12" ht="15">
      <c r="C4" s="63"/>
      <c r="D4" s="63"/>
      <c r="E4" s="63"/>
      <c r="F4" s="63"/>
      <c r="G4" s="37"/>
      <c r="H4" s="37"/>
    </row>
    <row r="5" spans="1:12">
      <c r="A5" s="61" t="s">
        <v>41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>
      <c r="A6" s="36" t="s">
        <v>63</v>
      </c>
    </row>
    <row r="7" spans="1:12">
      <c r="D7" s="17" t="s">
        <v>46</v>
      </c>
      <c r="E7" s="17" t="s">
        <v>47</v>
      </c>
      <c r="F7" s="17" t="s">
        <v>48</v>
      </c>
    </row>
    <row r="8" spans="1:12">
      <c r="C8" s="18" t="s">
        <v>128</v>
      </c>
      <c r="D8" s="14">
        <v>12</v>
      </c>
      <c r="E8" s="15">
        <v>10</v>
      </c>
      <c r="F8" s="17">
        <f>SUM(D8:E8)</f>
        <v>22</v>
      </c>
    </row>
    <row r="9" spans="1:12">
      <c r="C9" s="18" t="s">
        <v>129</v>
      </c>
      <c r="D9" s="14">
        <v>7</v>
      </c>
      <c r="E9" s="15">
        <v>20</v>
      </c>
      <c r="F9" s="17">
        <f>SUM(D9:E9)</f>
        <v>27</v>
      </c>
    </row>
    <row r="10" spans="1:12">
      <c r="C10" s="18" t="s">
        <v>59</v>
      </c>
      <c r="D10" s="17">
        <f>SUM(D8:D9)</f>
        <v>19</v>
      </c>
      <c r="E10" s="19">
        <f>SUM(E8:E9)</f>
        <v>30</v>
      </c>
      <c r="F10" s="17">
        <f>SUM(D10:E10)</f>
        <v>49</v>
      </c>
    </row>
    <row r="11" spans="1:12">
      <c r="E11" s="20"/>
      <c r="F11" s="20"/>
    </row>
    <row r="12" spans="1:12">
      <c r="B12" s="64" t="s">
        <v>50</v>
      </c>
      <c r="C12" s="32"/>
      <c r="D12" s="32"/>
    </row>
    <row r="13" spans="1:12" ht="15.6">
      <c r="B13" s="32"/>
      <c r="C13" s="32" t="s">
        <v>127</v>
      </c>
      <c r="D13" s="32"/>
    </row>
    <row r="14" spans="1:12">
      <c r="B14" s="32"/>
      <c r="C14" s="25" t="s">
        <v>49</v>
      </c>
      <c r="D14" s="26">
        <f>IF(E14="",Calculs!E22,"")</f>
        <v>8.0054126546037718E-2</v>
      </c>
      <c r="E14" s="55" t="str">
        <f>Calculs!C38</f>
        <v/>
      </c>
    </row>
    <row r="15" spans="1:12">
      <c r="E15" s="20"/>
      <c r="F15" s="20"/>
    </row>
    <row r="16" spans="1:12">
      <c r="E16" s="20"/>
      <c r="F16" s="20"/>
    </row>
    <row r="17" spans="1:12">
      <c r="B17" s="65" t="s">
        <v>43</v>
      </c>
      <c r="C17" s="33"/>
      <c r="D17" s="33"/>
      <c r="E17" s="20"/>
      <c r="F17" s="20"/>
    </row>
    <row r="18" spans="1:12">
      <c r="C18" s="21" t="s">
        <v>51</v>
      </c>
      <c r="D18" s="35">
        <f>Calculs!C9</f>
        <v>0.54545454545454541</v>
      </c>
      <c r="E18" s="20"/>
      <c r="F18" s="20"/>
    </row>
    <row r="19" spans="1:12">
      <c r="C19" s="21" t="s">
        <v>52</v>
      </c>
      <c r="D19" s="35">
        <f>Calculs!C10</f>
        <v>0.25925925925925924</v>
      </c>
      <c r="E19" s="20"/>
      <c r="F19" s="20"/>
    </row>
    <row r="21" spans="1:12">
      <c r="C21" s="24" t="s">
        <v>117</v>
      </c>
      <c r="D21" s="28">
        <f>Calculs!C12</f>
        <v>0.28619528619528617</v>
      </c>
      <c r="F21" s="60">
        <f>ABS(D21)</f>
        <v>0.28619528619528617</v>
      </c>
    </row>
    <row r="23" spans="1:12">
      <c r="B23" s="33"/>
      <c r="C23" s="34" t="s">
        <v>53</v>
      </c>
      <c r="D23" s="14">
        <v>0.95</v>
      </c>
    </row>
    <row r="24" spans="1:12">
      <c r="B24" s="33"/>
      <c r="C24" s="33"/>
      <c r="D24" s="33"/>
    </row>
    <row r="25" spans="1:12">
      <c r="B25" s="33"/>
      <c r="C25" s="24" t="s">
        <v>54</v>
      </c>
      <c r="D25" s="28">
        <f>IF(D23=0.95,Calculs!C28,IF(D23=0.99,Calculs!C32,""))</f>
        <v>2.0454709535273397E-2</v>
      </c>
      <c r="F25" s="60">
        <f>Calculs!C26</f>
        <v>0.26574057666001277</v>
      </c>
    </row>
    <row r="26" spans="1:12">
      <c r="B26" s="33"/>
      <c r="C26" s="27" t="s">
        <v>55</v>
      </c>
      <c r="D26" s="29">
        <f>IF(D23=0.95,Calculs!C27,IF(D23=0.99,Calculs!C31,""))</f>
        <v>0.55193586285529894</v>
      </c>
    </row>
    <row r="29" spans="1:12">
      <c r="A29" s="61" t="s">
        <v>42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>
      <c r="A30" s="36" t="s">
        <v>63</v>
      </c>
    </row>
    <row r="31" spans="1:12">
      <c r="D31" s="17" t="s">
        <v>56</v>
      </c>
      <c r="E31" s="17" t="s">
        <v>57</v>
      </c>
      <c r="F31" s="17" t="s">
        <v>58</v>
      </c>
    </row>
    <row r="32" spans="1:12">
      <c r="C32" s="18" t="s">
        <v>130</v>
      </c>
      <c r="D32" s="14">
        <v>0.55000000000000004</v>
      </c>
      <c r="E32" s="22">
        <f>1-D32</f>
        <v>0.44999999999999996</v>
      </c>
      <c r="F32" s="14">
        <v>48</v>
      </c>
    </row>
    <row r="33" spans="2:6">
      <c r="C33" s="18" t="s">
        <v>131</v>
      </c>
      <c r="D33" s="14">
        <v>0.75</v>
      </c>
      <c r="E33" s="22">
        <f>1-D33</f>
        <v>0.25</v>
      </c>
      <c r="F33" s="14">
        <v>44</v>
      </c>
    </row>
    <row r="34" spans="2:6">
      <c r="C34" s="18"/>
      <c r="E34" s="21" t="s">
        <v>60</v>
      </c>
      <c r="F34" s="23">
        <f>SUM(F32:F33)</f>
        <v>92</v>
      </c>
    </row>
    <row r="36" spans="2:6">
      <c r="B36" s="64" t="s">
        <v>61</v>
      </c>
      <c r="C36" s="32"/>
      <c r="D36" s="32"/>
    </row>
    <row r="37" spans="2:6" ht="15.6">
      <c r="B37" s="32"/>
      <c r="C37" s="32" t="s">
        <v>127</v>
      </c>
      <c r="D37" s="32"/>
    </row>
    <row r="38" spans="2:6">
      <c r="B38" s="32"/>
      <c r="C38" s="25" t="s">
        <v>49</v>
      </c>
      <c r="D38" s="26">
        <f>IF(E38="",Calculs!M22,"")</f>
        <v>7.4223769401098094E-2</v>
      </c>
      <c r="E38" s="56" t="str">
        <f>Calculs!K38</f>
        <v/>
      </c>
    </row>
    <row r="39" spans="2:6">
      <c r="C39" s="57"/>
      <c r="D39" s="58"/>
      <c r="E39" s="56"/>
    </row>
    <row r="40" spans="2:6">
      <c r="C40" s="57"/>
      <c r="D40" s="58"/>
      <c r="E40" s="56"/>
    </row>
    <row r="41" spans="2:6">
      <c r="B41" s="65" t="s">
        <v>62</v>
      </c>
      <c r="C41" s="33"/>
      <c r="D41" s="33"/>
    </row>
    <row r="43" spans="2:6">
      <c r="C43" s="24" t="s">
        <v>117</v>
      </c>
      <c r="D43" s="28">
        <f>Calculs!K12</f>
        <v>-0.20000000000000007</v>
      </c>
      <c r="F43" s="60">
        <f>ABS(D43)</f>
        <v>0.20000000000000007</v>
      </c>
    </row>
    <row r="45" spans="2:6">
      <c r="B45" s="33"/>
      <c r="C45" s="34" t="s">
        <v>53</v>
      </c>
      <c r="D45" s="14">
        <v>0.95</v>
      </c>
    </row>
    <row r="46" spans="2:6">
      <c r="B46" s="33"/>
      <c r="C46" s="33"/>
      <c r="D46" s="33"/>
    </row>
    <row r="47" spans="2:6">
      <c r="B47" s="33"/>
      <c r="C47" s="24" t="s">
        <v>54</v>
      </c>
      <c r="D47" s="28">
        <f>IF(D45=0.95,Calculs!K28,IF(D45=0.99,Calculs!K32,""))</f>
        <v>-0.39020700445949558</v>
      </c>
      <c r="F47" s="16">
        <f>Calculs!K26</f>
        <v>0.19020700445949551</v>
      </c>
    </row>
    <row r="48" spans="2:6">
      <c r="B48" s="33"/>
      <c r="C48" s="27" t="s">
        <v>55</v>
      </c>
      <c r="D48" s="29">
        <f>IF(D45=0.95,Calculs!K27,IF(D45=0.99,Calculs!K31,""))</f>
        <v>-9.7929955405045566E-3</v>
      </c>
    </row>
  </sheetData>
  <sheetProtection sheet="1" objects="1" scenarios="1"/>
  <mergeCells count="2">
    <mergeCell ref="C2:F2"/>
    <mergeCell ref="C3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51"/>
  <sheetViews>
    <sheetView topLeftCell="A4" workbookViewId="0">
      <selection activeCell="L37" sqref="L37"/>
    </sheetView>
  </sheetViews>
  <sheetFormatPr baseColWidth="10" defaultRowHeight="13.2"/>
  <cols>
    <col min="1" max="1" width="10.5546875" customWidth="1"/>
    <col min="2" max="2" width="19" customWidth="1"/>
    <col min="6" max="6" width="13.88671875" customWidth="1"/>
    <col min="10" max="10" width="20.109375" customWidth="1"/>
  </cols>
  <sheetData>
    <row r="2" spans="2:13">
      <c r="G2" t="s">
        <v>25</v>
      </c>
      <c r="K2" t="s">
        <v>26</v>
      </c>
    </row>
    <row r="4" spans="2:13">
      <c r="C4" s="1" t="s">
        <v>0</v>
      </c>
      <c r="D4" s="1" t="s">
        <v>1</v>
      </c>
      <c r="E4" s="1" t="s">
        <v>4</v>
      </c>
      <c r="G4" s="1" t="s">
        <v>0</v>
      </c>
      <c r="H4" s="1" t="s">
        <v>1</v>
      </c>
      <c r="I4" s="1" t="s">
        <v>4</v>
      </c>
      <c r="K4" s="1" t="s">
        <v>0</v>
      </c>
      <c r="L4" s="1" t="s">
        <v>1</v>
      </c>
      <c r="M4" s="1" t="s">
        <v>4</v>
      </c>
    </row>
    <row r="5" spans="2:13">
      <c r="B5" t="s">
        <v>2</v>
      </c>
      <c r="C5" s="13">
        <f>Test!D8</f>
        <v>12</v>
      </c>
      <c r="D5" s="13">
        <f>Test!E8</f>
        <v>10</v>
      </c>
      <c r="E5" s="1">
        <f>SUM(C5:D5)</f>
        <v>22</v>
      </c>
      <c r="G5" s="13">
        <f>Test!D32</f>
        <v>0.55000000000000004</v>
      </c>
      <c r="H5" s="13">
        <f>Test!E32</f>
        <v>0.44999999999999996</v>
      </c>
      <c r="I5" s="13">
        <f>Test!F32</f>
        <v>48</v>
      </c>
      <c r="K5" s="1">
        <f>ROUND((G5*I5),1)</f>
        <v>26.4</v>
      </c>
      <c r="L5" s="1">
        <f>ROUND((H5*I5),1)</f>
        <v>21.6</v>
      </c>
      <c r="M5" s="1">
        <f>I5</f>
        <v>48</v>
      </c>
    </row>
    <row r="6" spans="2:13">
      <c r="B6" t="s">
        <v>3</v>
      </c>
      <c r="C6" s="13">
        <f>Test!D9</f>
        <v>7</v>
      </c>
      <c r="D6" s="13">
        <f>Test!E9</f>
        <v>20</v>
      </c>
      <c r="E6" s="1">
        <f>SUM(C6:D6)</f>
        <v>27</v>
      </c>
      <c r="G6" s="13">
        <f>Test!D33</f>
        <v>0.75</v>
      </c>
      <c r="H6" s="13">
        <f>Test!E33</f>
        <v>0.25</v>
      </c>
      <c r="I6" s="13">
        <f>Test!F33</f>
        <v>44</v>
      </c>
      <c r="K6" s="1">
        <f>ROUND((G6*I6),1)</f>
        <v>33</v>
      </c>
      <c r="L6" s="1">
        <f>ROUND((H6*I6),1)</f>
        <v>11</v>
      </c>
      <c r="M6" s="1">
        <f>I6</f>
        <v>44</v>
      </c>
    </row>
    <row r="7" spans="2:13">
      <c r="B7" t="s">
        <v>5</v>
      </c>
      <c r="C7" s="1">
        <f>SUM(C5:C6)</f>
        <v>19</v>
      </c>
      <c r="D7" s="1">
        <f>SUM(D5:D6)</f>
        <v>30</v>
      </c>
      <c r="E7" s="1">
        <f>SUM(C7:D7)</f>
        <v>49</v>
      </c>
      <c r="G7" s="1"/>
      <c r="H7" s="1"/>
      <c r="I7" s="1"/>
      <c r="K7" s="1">
        <f>SUM(K5:K6)</f>
        <v>59.4</v>
      </c>
      <c r="L7" s="1">
        <f>SUM(L5:L6)</f>
        <v>32.6</v>
      </c>
      <c r="M7" s="1">
        <f>SUM(M5:M6)</f>
        <v>92</v>
      </c>
    </row>
    <row r="9" spans="2:13">
      <c r="B9" t="s">
        <v>6</v>
      </c>
      <c r="C9">
        <f>C5/E5</f>
        <v>0.54545454545454541</v>
      </c>
      <c r="D9" s="2" t="s">
        <v>18</v>
      </c>
      <c r="J9" t="s">
        <v>6</v>
      </c>
      <c r="K9">
        <f>K5/M5</f>
        <v>0.54999999999999993</v>
      </c>
      <c r="L9" s="2" t="s">
        <v>18</v>
      </c>
    </row>
    <row r="10" spans="2:13">
      <c r="B10" t="s">
        <v>7</v>
      </c>
      <c r="C10">
        <f>C6/E6</f>
        <v>0.25925925925925924</v>
      </c>
      <c r="D10" s="2" t="s">
        <v>19</v>
      </c>
      <c r="J10" t="s">
        <v>7</v>
      </c>
      <c r="K10">
        <f>K6/M6</f>
        <v>0.75</v>
      </c>
      <c r="L10" s="2" t="s">
        <v>19</v>
      </c>
    </row>
    <row r="11" spans="2:13">
      <c r="B11" t="s">
        <v>8</v>
      </c>
      <c r="C11">
        <f>C7/E7</f>
        <v>0.38775510204081631</v>
      </c>
      <c r="J11" t="s">
        <v>8</v>
      </c>
      <c r="K11">
        <f>K7/M7</f>
        <v>0.64565217391304341</v>
      </c>
    </row>
    <row r="12" spans="2:13">
      <c r="B12" s="3" t="s">
        <v>27</v>
      </c>
      <c r="C12" s="4">
        <f>C9-C10</f>
        <v>0.28619528619528617</v>
      </c>
      <c r="J12" s="3" t="s">
        <v>27</v>
      </c>
      <c r="K12" s="4">
        <f>K9-K10</f>
        <v>-0.20000000000000007</v>
      </c>
    </row>
    <row r="13" spans="2:13">
      <c r="B13" t="s">
        <v>9</v>
      </c>
      <c r="C13">
        <f>ABS(C9-C10)</f>
        <v>0.28619528619528617</v>
      </c>
      <c r="D13" s="2" t="s">
        <v>24</v>
      </c>
      <c r="J13" t="s">
        <v>9</v>
      </c>
      <c r="K13">
        <f>ABS(K9-K10)</f>
        <v>0.20000000000000007</v>
      </c>
      <c r="L13" s="2" t="s">
        <v>24</v>
      </c>
    </row>
    <row r="14" spans="2:13">
      <c r="B14" t="s">
        <v>10</v>
      </c>
      <c r="C14">
        <f>SQRT((C11*(1-C11))*((1/E5)+(1/E6)))</f>
        <v>0.13994138420125204</v>
      </c>
      <c r="J14" t="s">
        <v>10</v>
      </c>
      <c r="K14">
        <f>SQRT((K11*(1-K11))*((1/M5)+(1/M6)))</f>
        <v>9.9830018575054136E-2</v>
      </c>
    </row>
    <row r="16" spans="2:13">
      <c r="B16" t="s">
        <v>11</v>
      </c>
      <c r="C16">
        <f>ABS(C13)-(0.5*((1/E5)+(1/E6)))</f>
        <v>0.24494949494949492</v>
      </c>
      <c r="J16" t="s">
        <v>11</v>
      </c>
      <c r="K16">
        <f>ABS(K13)-(0.5*((1/M5)+(1/M6)))</f>
        <v>0.17821969696969703</v>
      </c>
    </row>
    <row r="18" spans="1:13">
      <c r="B18" t="s">
        <v>12</v>
      </c>
      <c r="C18">
        <f>C13/C14</f>
        <v>2.0451082989411047</v>
      </c>
      <c r="J18" t="s">
        <v>12</v>
      </c>
      <c r="K18">
        <f>K13/K14</f>
        <v>2.0034054170753879</v>
      </c>
    </row>
    <row r="19" spans="1:13">
      <c r="B19" t="s">
        <v>13</v>
      </c>
      <c r="C19">
        <f>C16/C14</f>
        <v>1.7503721029172397</v>
      </c>
      <c r="J19" t="s">
        <v>13</v>
      </c>
      <c r="K19">
        <f>K16/K14</f>
        <v>1.7852315316931251</v>
      </c>
    </row>
    <row r="20" spans="1:13">
      <c r="D20" s="1" t="s">
        <v>16</v>
      </c>
      <c r="E20" s="1" t="s">
        <v>17</v>
      </c>
      <c r="L20" s="1" t="s">
        <v>16</v>
      </c>
      <c r="M20" s="1" t="s">
        <v>17</v>
      </c>
    </row>
    <row r="21" spans="1:13" ht="13.8" thickBot="1">
      <c r="B21" t="s">
        <v>14</v>
      </c>
      <c r="C21">
        <f>NORMSDIST(C18)</f>
        <v>0.97957790885434348</v>
      </c>
      <c r="D21" s="7">
        <f>1-C21</f>
        <v>2.0422091145656518E-2</v>
      </c>
      <c r="E21" s="7">
        <f>D21*2</f>
        <v>4.0844182291313036E-2</v>
      </c>
      <c r="J21" t="s">
        <v>14</v>
      </c>
      <c r="K21">
        <f>NORMSDIST(K18)</f>
        <v>0.97743310475063083</v>
      </c>
      <c r="L21" s="1">
        <f>1-K21</f>
        <v>2.2566895249369168E-2</v>
      </c>
      <c r="M21" s="1">
        <f>L21*2</f>
        <v>4.5133790498738335E-2</v>
      </c>
    </row>
    <row r="22" spans="1:13" ht="13.8" thickBot="1">
      <c r="B22" s="9" t="s">
        <v>15</v>
      </c>
      <c r="C22" s="10">
        <f>NORMSDIST(C19)</f>
        <v>0.95997293672698114</v>
      </c>
      <c r="D22" s="11">
        <f>1-C22</f>
        <v>4.0027063273018859E-2</v>
      </c>
      <c r="E22" s="12">
        <f>D22*2</f>
        <v>8.0054126546037718E-2</v>
      </c>
      <c r="J22" t="s">
        <v>15</v>
      </c>
      <c r="K22">
        <f>NORMSDIST(K19)</f>
        <v>0.96288811529945095</v>
      </c>
      <c r="L22" s="1">
        <f>1-K22</f>
        <v>3.7111884700549047E-2</v>
      </c>
      <c r="M22" s="1">
        <f>L22*2</f>
        <v>7.4223769401098094E-2</v>
      </c>
    </row>
    <row r="24" spans="1:13">
      <c r="A24" t="s">
        <v>37</v>
      </c>
    </row>
    <row r="25" spans="1:13">
      <c r="B25" t="s">
        <v>20</v>
      </c>
      <c r="C25">
        <f>SQRT(((C9*(1-C9))/E5)+(C10*(1-C10))/E6)</f>
        <v>0.13558192686735346</v>
      </c>
      <c r="J25" t="s">
        <v>20</v>
      </c>
      <c r="K25">
        <f>SQRT(((K9*(1-K9))/M5)+(K10*(1-K10))/M6)</f>
        <v>9.7044390030354852E-2</v>
      </c>
    </row>
    <row r="26" spans="1:13">
      <c r="B26" t="s">
        <v>21</v>
      </c>
      <c r="C26">
        <f>C25*1.96</f>
        <v>0.26574057666001277</v>
      </c>
      <c r="J26" t="s">
        <v>21</v>
      </c>
      <c r="K26">
        <f>K25*1.96</f>
        <v>0.19020700445949551</v>
      </c>
    </row>
    <row r="27" spans="1:13">
      <c r="B27" t="s">
        <v>33</v>
      </c>
      <c r="C27">
        <f>C12+C26</f>
        <v>0.55193586285529894</v>
      </c>
      <c r="J27" t="s">
        <v>22</v>
      </c>
      <c r="K27">
        <f>K12+K26</f>
        <v>-9.7929955405045566E-3</v>
      </c>
    </row>
    <row r="28" spans="1:13">
      <c r="B28" t="s">
        <v>34</v>
      </c>
      <c r="C28">
        <f>C12-C26</f>
        <v>2.0454709535273397E-2</v>
      </c>
      <c r="J28" t="s">
        <v>23</v>
      </c>
      <c r="K28">
        <f>K12-K26</f>
        <v>-0.39020700445949558</v>
      </c>
    </row>
    <row r="30" spans="1:13">
      <c r="B30" t="s">
        <v>32</v>
      </c>
      <c r="C30">
        <f>C25*ABS($C35)</f>
        <v>0.34925904361030252</v>
      </c>
      <c r="J30" t="s">
        <v>32</v>
      </c>
      <c r="K30">
        <f>K25*ABS($C35)</f>
        <v>0.24998634871819411</v>
      </c>
    </row>
    <row r="31" spans="1:13">
      <c r="B31" t="s">
        <v>35</v>
      </c>
      <c r="C31">
        <f>C12+C30</f>
        <v>0.63545432980558869</v>
      </c>
      <c r="J31" t="s">
        <v>35</v>
      </c>
      <c r="K31">
        <f>K12+K30</f>
        <v>4.9986348718194046E-2</v>
      </c>
    </row>
    <row r="32" spans="1:13">
      <c r="B32" t="s">
        <v>36</v>
      </c>
      <c r="C32">
        <f>C12-C30</f>
        <v>-6.3063757415016353E-2</v>
      </c>
      <c r="J32" t="s">
        <v>36</v>
      </c>
      <c r="K32">
        <f>K12-K30</f>
        <v>-0.44998634871819421</v>
      </c>
    </row>
    <row r="34" spans="1:13">
      <c r="C34" s="7" t="s">
        <v>38</v>
      </c>
    </row>
    <row r="35" spans="1:13">
      <c r="C35" s="8">
        <v>2.5760000000000001</v>
      </c>
    </row>
    <row r="37" spans="1:13">
      <c r="A37" t="s">
        <v>124</v>
      </c>
      <c r="C37" t="s">
        <v>126</v>
      </c>
      <c r="D37">
        <f>MIN(C41:D42)</f>
        <v>8.5306122448979593</v>
      </c>
      <c r="I37" t="s">
        <v>124</v>
      </c>
      <c r="K37" t="s">
        <v>126</v>
      </c>
      <c r="L37">
        <f>MIN(K41:L42)</f>
        <v>15.591304347826087</v>
      </c>
    </row>
    <row r="38" spans="1:13">
      <c r="B38" t="s">
        <v>125</v>
      </c>
      <c r="C38" s="54" t="str">
        <f>IF(D37&lt;5,"Erreur : il y a des effectifs théoriques &lt; 5","")</f>
        <v/>
      </c>
      <c r="J38" t="s">
        <v>125</v>
      </c>
      <c r="K38" s="54" t="str">
        <f>IF(L37&lt;5,"Erreur : il y a des effectifs théoriques &lt; 5","")</f>
        <v/>
      </c>
    </row>
    <row r="40" spans="1:13">
      <c r="B40" s="5" t="s">
        <v>28</v>
      </c>
      <c r="C40" s="6" t="s">
        <v>0</v>
      </c>
      <c r="D40" s="6" t="s">
        <v>1</v>
      </c>
      <c r="E40" s="6" t="s">
        <v>4</v>
      </c>
      <c r="J40" s="5" t="s">
        <v>28</v>
      </c>
      <c r="K40" s="6" t="s">
        <v>0</v>
      </c>
      <c r="L40" s="6" t="s">
        <v>1</v>
      </c>
      <c r="M40" s="6" t="s">
        <v>4</v>
      </c>
    </row>
    <row r="41" spans="1:13">
      <c r="B41" s="5" t="s">
        <v>29</v>
      </c>
      <c r="C41" s="6">
        <f>(E41*C43)/E43</f>
        <v>8.5306122448979593</v>
      </c>
      <c r="D41" s="6">
        <f>E41*D43/E43</f>
        <v>13.469387755102041</v>
      </c>
      <c r="E41" s="6">
        <f>E5</f>
        <v>22</v>
      </c>
      <c r="J41" s="5" t="s">
        <v>29</v>
      </c>
      <c r="K41" s="6">
        <f>(M41*K43)/M43</f>
        <v>30.991304347826084</v>
      </c>
      <c r="L41" s="6">
        <f>M41*L43/M43</f>
        <v>17.008695652173916</v>
      </c>
      <c r="M41" s="6">
        <f>M5</f>
        <v>48</v>
      </c>
    </row>
    <row r="42" spans="1:13">
      <c r="B42" s="5"/>
      <c r="C42" s="6">
        <f>E42*C43/E43</f>
        <v>10.469387755102041</v>
      </c>
      <c r="D42" s="6">
        <f>E42*D43/E43</f>
        <v>16.530612244897959</v>
      </c>
      <c r="E42" s="6">
        <f t="shared" ref="E42:E43" si="0">E6</f>
        <v>27</v>
      </c>
      <c r="J42" s="5"/>
      <c r="K42" s="6">
        <f>M42*K43/M43</f>
        <v>28.408695652173911</v>
      </c>
      <c r="L42" s="6">
        <f>M42*L43/M43</f>
        <v>15.591304347826087</v>
      </c>
      <c r="M42" s="6">
        <f t="shared" ref="M42:M43" si="1">M6</f>
        <v>44</v>
      </c>
    </row>
    <row r="43" spans="1:13">
      <c r="B43" s="5"/>
      <c r="C43" s="6">
        <f>C7</f>
        <v>19</v>
      </c>
      <c r="D43" s="6">
        <f>D7</f>
        <v>30</v>
      </c>
      <c r="E43" s="6">
        <f t="shared" si="0"/>
        <v>49</v>
      </c>
      <c r="J43" s="5"/>
      <c r="K43" s="6">
        <f>K7</f>
        <v>59.4</v>
      </c>
      <c r="L43" s="6">
        <f>L7</f>
        <v>32.6</v>
      </c>
      <c r="M43" s="6">
        <f t="shared" si="1"/>
        <v>92</v>
      </c>
    </row>
    <row r="44" spans="1:13">
      <c r="B44" s="5"/>
      <c r="C44" s="5"/>
      <c r="D44" s="5"/>
      <c r="E44" s="5"/>
      <c r="J44" s="5"/>
      <c r="K44" s="5"/>
      <c r="L44" s="5"/>
      <c r="M44" s="5"/>
    </row>
    <row r="45" spans="1:13">
      <c r="B45" s="5" t="s">
        <v>30</v>
      </c>
      <c r="C45" s="6" t="s">
        <v>0</v>
      </c>
      <c r="D45" s="6" t="s">
        <v>1</v>
      </c>
      <c r="E45" s="6" t="s">
        <v>4</v>
      </c>
      <c r="J45" s="5" t="s">
        <v>30</v>
      </c>
      <c r="K45" s="6" t="s">
        <v>0</v>
      </c>
      <c r="L45" s="6" t="s">
        <v>1</v>
      </c>
      <c r="M45" s="6" t="s">
        <v>4</v>
      </c>
    </row>
    <row r="46" spans="1:13">
      <c r="B46" s="5"/>
      <c r="C46" s="6">
        <f>((C5-C41)^2)/C41</f>
        <v>1.4109950200175763</v>
      </c>
      <c r="D46" s="6">
        <f>((D5-D41)^2)/D41</f>
        <v>0.89363017934446498</v>
      </c>
      <c r="E46" s="6"/>
      <c r="J46" s="5"/>
      <c r="K46" s="6">
        <f>((K5-K41)^2)/K41</f>
        <v>0.68019323671497534</v>
      </c>
      <c r="L46" s="6">
        <f>((L5-L41)^2)/L41</f>
        <v>1.2393704987996788</v>
      </c>
      <c r="M46" s="6"/>
    </row>
    <row r="47" spans="1:13">
      <c r="B47" s="5"/>
      <c r="C47" s="6">
        <f>((C6-C42)^2)/C42</f>
        <v>1.1496996459402473</v>
      </c>
      <c r="D47" s="6">
        <f>((D6-D42)^2)/D42</f>
        <v>0.72814310909548996</v>
      </c>
      <c r="E47" s="6"/>
      <c r="J47" s="5"/>
      <c r="K47" s="6">
        <f>((K6-K42)^2)/K42</f>
        <v>0.74202898550724705</v>
      </c>
      <c r="L47" s="6">
        <f>((L6-L42)^2)/L42</f>
        <v>1.3520405441451053</v>
      </c>
      <c r="M47" s="6"/>
    </row>
    <row r="48" spans="1:13">
      <c r="B48" s="5"/>
      <c r="C48" s="6"/>
      <c r="D48" s="6"/>
      <c r="E48" s="6"/>
      <c r="J48" s="5"/>
      <c r="K48" s="6"/>
      <c r="L48" s="6"/>
      <c r="M48" s="6"/>
    </row>
    <row r="49" spans="2:11">
      <c r="B49" s="5"/>
      <c r="C49" s="5"/>
      <c r="D49" s="5"/>
      <c r="E49" s="5"/>
    </row>
    <row r="50" spans="2:11">
      <c r="B50" s="5" t="s">
        <v>31</v>
      </c>
      <c r="C50" s="5">
        <f>SUM(C46:D47)</f>
        <v>4.1824679543977785</v>
      </c>
      <c r="D50" s="5"/>
      <c r="E50" s="5"/>
      <c r="J50" s="5" t="s">
        <v>31</v>
      </c>
      <c r="K50" s="5">
        <f>SUM(K46:L47)</f>
        <v>4.013633265167007</v>
      </c>
    </row>
    <row r="51" spans="2:11">
      <c r="B51" s="5"/>
      <c r="C51" s="5"/>
      <c r="D51" s="5"/>
      <c r="E5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FF"/>
  </sheetPr>
  <dimension ref="B2:J43"/>
  <sheetViews>
    <sheetView workbookViewId="0">
      <selection activeCell="D2" sqref="D2:J3"/>
    </sheetView>
  </sheetViews>
  <sheetFormatPr baseColWidth="10" defaultRowHeight="13.2"/>
  <cols>
    <col min="1" max="2" width="6" style="16" customWidth="1"/>
    <col min="3" max="3" width="11.5546875" style="16" customWidth="1"/>
    <col min="4" max="16384" width="11.5546875" style="16"/>
  </cols>
  <sheetData>
    <row r="2" spans="2:10" ht="14.4">
      <c r="D2" s="53" t="s">
        <v>122</v>
      </c>
      <c r="E2" s="53"/>
      <c r="F2" s="53"/>
      <c r="G2" s="53"/>
      <c r="H2" s="53"/>
      <c r="I2" s="53"/>
      <c r="J2" s="53"/>
    </row>
    <row r="3" spans="2:10" ht="14.4">
      <c r="D3" s="53" t="s">
        <v>96</v>
      </c>
      <c r="E3" s="53"/>
      <c r="F3" s="53"/>
      <c r="G3" s="53"/>
      <c r="H3" s="53"/>
      <c r="I3" s="53"/>
      <c r="J3" s="53"/>
    </row>
    <row r="7" spans="2:10">
      <c r="B7" s="30" t="s">
        <v>123</v>
      </c>
    </row>
    <row r="9" spans="2:10">
      <c r="B9" s="16" t="s">
        <v>118</v>
      </c>
    </row>
    <row r="11" spans="2:10">
      <c r="B11" s="16" t="s">
        <v>97</v>
      </c>
    </row>
    <row r="12" spans="2:10">
      <c r="C12" s="18" t="s">
        <v>98</v>
      </c>
      <c r="D12" s="16" t="s">
        <v>132</v>
      </c>
    </row>
    <row r="13" spans="2:10">
      <c r="C13" s="18" t="s">
        <v>99</v>
      </c>
      <c r="D13" s="16" t="s">
        <v>100</v>
      </c>
    </row>
    <row r="14" spans="2:10">
      <c r="C14" s="18" t="s">
        <v>101</v>
      </c>
      <c r="D14" s="16" t="s">
        <v>133</v>
      </c>
    </row>
    <row r="15" spans="2:10">
      <c r="C15" s="18" t="s">
        <v>102</v>
      </c>
      <c r="D15" s="16" t="s">
        <v>134</v>
      </c>
    </row>
    <row r="17" spans="2:10" ht="13.8" thickBot="1">
      <c r="B17" s="31" t="s">
        <v>103</v>
      </c>
    </row>
    <row r="18" spans="2:10">
      <c r="D18" s="42" t="s">
        <v>104</v>
      </c>
      <c r="E18" s="43" t="s">
        <v>105</v>
      </c>
    </row>
    <row r="19" spans="2:10">
      <c r="C19" s="16" t="s">
        <v>44</v>
      </c>
      <c r="D19" s="44">
        <v>12</v>
      </c>
      <c r="E19" s="45">
        <v>27</v>
      </c>
    </row>
    <row r="20" spans="2:10" ht="13.8" thickBot="1">
      <c r="C20" s="16" t="s">
        <v>45</v>
      </c>
      <c r="D20" s="46">
        <v>18</v>
      </c>
      <c r="E20" s="47">
        <v>6</v>
      </c>
    </row>
    <row r="22" spans="2:10">
      <c r="C22" s="16" t="s">
        <v>135</v>
      </c>
    </row>
    <row r="24" spans="2:10" ht="13.8">
      <c r="C24" s="48" t="s">
        <v>106</v>
      </c>
      <c r="D24" s="49"/>
      <c r="E24" s="50"/>
      <c r="F24" s="50"/>
      <c r="G24" s="50"/>
      <c r="H24" s="50"/>
      <c r="I24" s="50"/>
      <c r="J24" s="50"/>
    </row>
    <row r="25" spans="2:10" ht="13.8">
      <c r="C25" s="48" t="s">
        <v>107</v>
      </c>
      <c r="D25" s="49"/>
      <c r="E25" s="50"/>
      <c r="F25" s="50"/>
      <c r="G25" s="50"/>
      <c r="H25" s="50"/>
      <c r="I25" s="50"/>
      <c r="J25" s="50"/>
    </row>
    <row r="26" spans="2:10" ht="13.8">
      <c r="C26" s="49"/>
      <c r="D26" s="49"/>
      <c r="E26" s="50"/>
      <c r="F26" s="50"/>
      <c r="G26" s="50"/>
      <c r="H26" s="50"/>
      <c r="I26" s="50"/>
      <c r="J26" s="50"/>
    </row>
    <row r="27" spans="2:10" ht="13.8">
      <c r="C27" s="49"/>
      <c r="D27" s="49" t="s">
        <v>108</v>
      </c>
      <c r="E27" s="50"/>
      <c r="F27" s="50"/>
      <c r="G27" s="50"/>
      <c r="H27" s="50"/>
      <c r="I27" s="50"/>
      <c r="J27" s="50"/>
    </row>
    <row r="28" spans="2:10" ht="13.8">
      <c r="C28" s="49"/>
      <c r="D28" s="49"/>
      <c r="E28" s="50"/>
      <c r="F28" s="50"/>
      <c r="G28" s="50"/>
      <c r="H28" s="50"/>
      <c r="I28" s="50"/>
      <c r="J28" s="50"/>
    </row>
    <row r="29" spans="2:10" ht="13.8">
      <c r="C29" s="49" t="s">
        <v>109</v>
      </c>
      <c r="D29" s="49"/>
      <c r="E29" s="50"/>
      <c r="F29" s="50"/>
      <c r="G29" s="50"/>
      <c r="H29" s="50"/>
      <c r="I29" s="50"/>
      <c r="J29" s="50"/>
    </row>
    <row r="30" spans="2:10" ht="13.8">
      <c r="C30" s="49" t="s">
        <v>110</v>
      </c>
      <c r="D30" s="49"/>
      <c r="E30" s="50"/>
      <c r="F30" s="50"/>
      <c r="G30" s="50"/>
      <c r="H30" s="50"/>
      <c r="I30" s="50"/>
      <c r="J30" s="50"/>
    </row>
    <row r="31" spans="2:10" ht="13.8">
      <c r="C31" s="49" t="s">
        <v>111</v>
      </c>
      <c r="D31" s="49"/>
      <c r="E31" s="50"/>
      <c r="F31" s="50"/>
      <c r="G31" s="50"/>
      <c r="H31" s="50"/>
      <c r="I31" s="50"/>
      <c r="J31" s="50"/>
    </row>
    <row r="32" spans="2:10" ht="13.8">
      <c r="C32" s="49" t="s">
        <v>112</v>
      </c>
      <c r="D32" s="49"/>
      <c r="E32" s="50"/>
      <c r="F32" s="50"/>
      <c r="G32" s="50"/>
      <c r="H32" s="50"/>
      <c r="I32" s="50"/>
      <c r="J32" s="50"/>
    </row>
    <row r="33" spans="2:10" ht="13.8">
      <c r="C33" s="49" t="s">
        <v>113</v>
      </c>
      <c r="D33" s="49"/>
      <c r="E33" s="50"/>
      <c r="F33" s="50"/>
      <c r="G33" s="50"/>
      <c r="H33" s="50"/>
      <c r="I33" s="50"/>
      <c r="J33" s="50"/>
    </row>
    <row r="34" spans="2:10" ht="13.8">
      <c r="C34" s="49" t="s">
        <v>114</v>
      </c>
      <c r="D34" s="49"/>
      <c r="E34" s="50"/>
      <c r="F34" s="50"/>
      <c r="G34" s="50"/>
      <c r="H34" s="50"/>
      <c r="I34" s="50"/>
      <c r="J34" s="50"/>
    </row>
    <row r="35" spans="2:10" ht="13.8">
      <c r="C35" s="49" t="s">
        <v>115</v>
      </c>
      <c r="D35" s="49"/>
      <c r="E35" s="50"/>
      <c r="F35" s="50"/>
      <c r="G35" s="50"/>
      <c r="H35" s="50"/>
      <c r="I35" s="50"/>
      <c r="J35" s="50"/>
    </row>
    <row r="36" spans="2:10" ht="13.8">
      <c r="C36" s="49" t="s">
        <v>116</v>
      </c>
      <c r="D36" s="49"/>
      <c r="E36" s="50"/>
      <c r="F36" s="50"/>
      <c r="G36" s="50"/>
      <c r="H36" s="50"/>
      <c r="I36" s="50"/>
      <c r="J36" s="50"/>
    </row>
    <row r="37" spans="2:10">
      <c r="C37" s="50"/>
      <c r="D37" s="50"/>
      <c r="E37" s="50"/>
      <c r="F37" s="50"/>
      <c r="G37" s="50"/>
      <c r="H37" s="50"/>
      <c r="I37" s="50"/>
      <c r="J37" s="50"/>
    </row>
    <row r="40" spans="2:10">
      <c r="B40" s="31" t="s">
        <v>121</v>
      </c>
    </row>
    <row r="42" spans="2:10" ht="13.8">
      <c r="C42" s="48" t="s">
        <v>119</v>
      </c>
      <c r="D42" s="50"/>
      <c r="E42" s="50"/>
      <c r="F42" s="50"/>
      <c r="G42" s="50"/>
      <c r="H42" s="50"/>
      <c r="I42" s="50"/>
      <c r="J42" s="50"/>
    </row>
    <row r="43" spans="2:10" ht="13.8">
      <c r="C43" s="48" t="s">
        <v>120</v>
      </c>
      <c r="D43" s="50"/>
      <c r="E43" s="50"/>
      <c r="F43" s="50"/>
      <c r="G43" s="50"/>
      <c r="H43" s="50"/>
      <c r="I43" s="50"/>
      <c r="J43" s="50"/>
    </row>
  </sheetData>
  <sheetProtection sheet="1" objects="1" scenarios="1"/>
  <mergeCells count="2">
    <mergeCell ref="D2:J2"/>
    <mergeCell ref="D3:J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Test</vt:lpstr>
      <vt:lpstr>Calculs</vt:lpstr>
      <vt:lpstr>Méthode avec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2014-03-08T13:16:05Z</dcterms:created>
  <dcterms:modified xsi:type="dcterms:W3CDTF">2014-03-10T09:34:24Z</dcterms:modified>
</cp:coreProperties>
</file>