
<file path=[Content_Types].xml><?xml version="1.0" encoding="utf-8"?>
<Types xmlns="http://schemas.openxmlformats.org/package/2006/content-types">
  <Default Extension="bin" ContentType="application/vnd.openxmlformats-officedocument.oleObject"/>
  <Default Extension="emf" ContentType="image/x-emf"/>
  <Default Extension="gif" ContentType="image/gi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1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ev\Documents\utilitaires\"/>
    </mc:Choice>
  </mc:AlternateContent>
  <xr:revisionPtr revIDLastSave="0" documentId="13_ncr:1_{AB6FFF21-889F-476A-8FA4-DA96D1D3E5C0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Notice" sheetId="1" r:id="rId1"/>
    <sheet name="Valeurs" sheetId="2" r:id="rId2"/>
    <sheet name="Paramètres" sheetId="7" r:id="rId3"/>
    <sheet name="Méthode avec R" sheetId="3" r:id="rId4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J12" i="7" l="1"/>
  <c r="J15" i="2"/>
  <c r="G6" i="7"/>
  <c r="N19" i="7"/>
  <c r="N9" i="7"/>
  <c r="N18" i="7"/>
  <c r="H14" i="2"/>
  <c r="H25" i="2" s="1"/>
  <c r="H13" i="2"/>
  <c r="N12" i="2" s="1"/>
  <c r="N22" i="2"/>
  <c r="H12" i="2"/>
  <c r="N10" i="7"/>
  <c r="N13" i="7"/>
  <c r="N31" i="7" s="1"/>
  <c r="N24" i="7"/>
  <c r="N26" i="7" s="1"/>
  <c r="H12" i="7"/>
  <c r="N23" i="7"/>
  <c r="N25" i="7" s="1"/>
  <c r="N20" i="7" l="1"/>
  <c r="H26" i="2"/>
  <c r="N26" i="2"/>
  <c r="N28" i="2" s="1"/>
  <c r="N13" i="2"/>
  <c r="N14" i="2" s="1"/>
  <c r="K12" i="2" s="1"/>
  <c r="N27" i="2"/>
  <c r="N29" i="2" s="1"/>
  <c r="H23" i="2"/>
  <c r="N16" i="2"/>
  <c r="N34" i="2" s="1"/>
  <c r="H24" i="2"/>
  <c r="H22" i="2"/>
  <c r="N21" i="2"/>
  <c r="N23" i="2" s="1"/>
  <c r="A7" i="2" s="1"/>
  <c r="A9" i="2"/>
  <c r="H15" i="2"/>
  <c r="N27" i="7"/>
  <c r="N28" i="7" s="1"/>
  <c r="N32" i="7"/>
  <c r="N11" i="7"/>
  <c r="N35" i="2" l="1"/>
  <c r="N37" i="2" s="1"/>
  <c r="H18" i="2" s="1"/>
  <c r="N30" i="2"/>
  <c r="N31" i="2" s="1"/>
  <c r="H20" i="2" s="1"/>
  <c r="N18" i="2"/>
  <c r="K13" i="2" s="1"/>
  <c r="N15" i="7"/>
  <c r="K10" i="7" s="1"/>
  <c r="K9" i="7"/>
  <c r="N33" i="7"/>
  <c r="H14" i="7" s="1"/>
  <c r="N34" i="7"/>
  <c r="H15" i="7" s="1"/>
  <c r="N36" i="2" l="1"/>
  <c r="H17" i="2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Gilles</author>
  </authors>
  <commentList>
    <comment ref="H20" authorId="0" shapeId="0" xr:uid="{00000000-0006-0000-0100-000001000000}">
      <text>
        <r>
          <rPr>
            <b/>
            <sz val="8"/>
            <color indexed="81"/>
            <rFont val="Tahoma"/>
            <family val="2"/>
          </rPr>
          <t>Si la distribution est normale, ce % ne devrait pas excéder 5%.</t>
        </r>
      </text>
    </comment>
  </commentList>
</comments>
</file>

<file path=xl/sharedStrings.xml><?xml version="1.0" encoding="utf-8"?>
<sst xmlns="http://schemas.openxmlformats.org/spreadsheetml/2006/main" count="147" uniqueCount="108">
  <si>
    <t>obtenue avec une série de mesures à une valeur donnée comme "norme" pour cette mesure</t>
  </si>
  <si>
    <t>ou encore pour savoir si une moyenne observée s'écarte significativement de zéro.</t>
  </si>
  <si>
    <t>De manière plus générale, il s'agit de comparer une moyenne</t>
  </si>
  <si>
    <t>d'échantillon à une moyenne de population.</t>
  </si>
  <si>
    <t>Comparaison d'une moyenne observée à une moyenne théorique</t>
  </si>
  <si>
    <t>Formule de calcul de t</t>
  </si>
  <si>
    <t>Fonction du test</t>
  </si>
  <si>
    <t>= moyenne observée</t>
  </si>
  <si>
    <t xml:space="preserve">t </t>
  </si>
  <si>
    <t>= t de Student</t>
  </si>
  <si>
    <t>µ</t>
  </si>
  <si>
    <t>= moyenne théorique</t>
  </si>
  <si>
    <t>s</t>
  </si>
  <si>
    <t>= écart type de la série observée</t>
  </si>
  <si>
    <t>n</t>
  </si>
  <si>
    <t>= effectif de la série observée</t>
  </si>
  <si>
    <t>Pratique</t>
  </si>
  <si>
    <t>Condition de validité</t>
  </si>
  <si>
    <t>La série de valeurs observée doit avoir une distribution normale.</t>
  </si>
  <si>
    <t>L'utilitaire "Test de normalité de Shapiro-Wilk.xls" vous permet de le vérifier.</t>
  </si>
  <si>
    <t>Valeurs observées</t>
  </si>
  <si>
    <t>Paramètres
de la série
observée</t>
  </si>
  <si>
    <r>
      <rPr>
        <b/>
        <sz val="10"/>
        <color indexed="8"/>
        <rFont val="Arial"/>
        <family val="2"/>
      </rPr>
      <t>Directionnalité 
de l'hypothèse</t>
    </r>
    <r>
      <rPr>
        <sz val="10"/>
        <color theme="1"/>
        <rFont val="Arial"/>
        <family val="2"/>
      </rPr>
      <t xml:space="preserve">
1 = unidirectionnelle
2 = bidirectionnelle</t>
    </r>
  </si>
  <si>
    <t>Résultat
du test</t>
  </si>
  <si>
    <t>p-value</t>
  </si>
  <si>
    <t>Calculs</t>
  </si>
  <si>
    <t>X - µ =</t>
  </si>
  <si>
    <t>s / racine(n) =</t>
  </si>
  <si>
    <t>t =</t>
  </si>
  <si>
    <t xml:space="preserve">ddl = </t>
  </si>
  <si>
    <t>Test données numériques</t>
  </si>
  <si>
    <t>nb =</t>
  </si>
  <si>
    <t>nbval =</t>
  </si>
  <si>
    <t>différence =</t>
  </si>
  <si>
    <t>t de Student =</t>
  </si>
  <si>
    <t>p-value =</t>
  </si>
  <si>
    <t>Test de Student de comparaison d'une moyenne observée à une moyenne théorique</t>
  </si>
  <si>
    <t>Effectif =</t>
  </si>
  <si>
    <t>Moyenne =</t>
  </si>
  <si>
    <t>Ecart-type =</t>
  </si>
  <si>
    <t xml:space="preserve">Ce test de Student est utilisé quand on souhaite par exemple comparer la moyenne </t>
  </si>
  <si>
    <t>valeurs</t>
  </si>
  <si>
    <t>Méthode avec le logiciel R</t>
  </si>
  <si>
    <t>Fonction t.test {stats}</t>
  </si>
  <si>
    <t>Importer la série des valeurs observées sous forme d'un vecteur</t>
  </si>
  <si>
    <t>Ici importé sous 'val'</t>
  </si>
  <si>
    <t>Arguments</t>
  </si>
  <si>
    <t>x = vecteur de données numériques</t>
  </si>
  <si>
    <t>mu = moyenne théorique</t>
  </si>
  <si>
    <t xml:space="preserve">alternative = </t>
  </si>
  <si>
    <t>Commande</t>
  </si>
  <si>
    <r>
      <t>" t " pour bidirectionnel (</t>
    </r>
    <r>
      <rPr>
        <b/>
        <sz val="10"/>
        <color indexed="8"/>
        <rFont val="Arial"/>
        <family val="2"/>
      </rPr>
      <t>t</t>
    </r>
    <r>
      <rPr>
        <sz val="10"/>
        <color theme="1"/>
        <rFont val="Arial"/>
        <family val="2"/>
      </rPr>
      <t>wo-sided) - par défaut.</t>
    </r>
  </si>
  <si>
    <t>One Sample t-test</t>
  </si>
  <si>
    <t xml:space="preserve">data:  val[, 1] </t>
  </si>
  <si>
    <t>95 percent confidence interval:</t>
  </si>
  <si>
    <t>sample estimates:</t>
  </si>
  <si>
    <t xml:space="preserve">mean of x </t>
  </si>
  <si>
    <r>
      <t>" l " pour unidirectionnel inférieur (</t>
    </r>
    <r>
      <rPr>
        <b/>
        <sz val="10"/>
        <color indexed="8"/>
        <rFont val="Arial"/>
        <family val="2"/>
      </rPr>
      <t>l</t>
    </r>
    <r>
      <rPr>
        <sz val="10"/>
        <color theme="1"/>
        <rFont val="Arial"/>
        <family val="2"/>
      </rPr>
      <t>ess), c.a.d. x &lt; mu</t>
    </r>
  </si>
  <si>
    <t>La méthode est donnée dans la dernière feuille.</t>
  </si>
  <si>
    <r>
      <t>" g " pour unidirectionnel supérieur (</t>
    </r>
    <r>
      <rPr>
        <b/>
        <sz val="10"/>
        <color indexed="8"/>
        <rFont val="Arial"/>
        <family val="2"/>
      </rPr>
      <t>g</t>
    </r>
    <r>
      <rPr>
        <sz val="10"/>
        <color theme="1"/>
        <rFont val="Arial"/>
        <family val="2"/>
      </rPr>
      <t>reater), c.a.d. x &gt; mu</t>
    </r>
  </si>
  <si>
    <t>% hors normes</t>
  </si>
  <si>
    <t>- 2s =</t>
  </si>
  <si>
    <t>nb.si sup =</t>
  </si>
  <si>
    <t>nb.si inf =</t>
  </si>
  <si>
    <t>moy + 2s =</t>
  </si>
  <si>
    <t>Total hors norme</t>
  </si>
  <si>
    <t>% hors norme =</t>
  </si>
  <si>
    <t>% hors normes =</t>
  </si>
  <si>
    <t>Minimum =</t>
  </si>
  <si>
    <t>Q1 =</t>
  </si>
  <si>
    <t>Médiane =</t>
  </si>
  <si>
    <t>Q3 =</t>
  </si>
  <si>
    <t>Maximum =</t>
  </si>
  <si>
    <t>Ce test n'est pas recommandé avec des petits échantillons (n &lt; 30).</t>
  </si>
  <si>
    <r>
      <t xml:space="preserve">Dans le cas de petits échantillons, choisir le test de Wilcoxon de comparaison à une </t>
    </r>
    <r>
      <rPr>
        <u/>
        <sz val="10"/>
        <color indexed="8"/>
        <rFont val="Arial"/>
        <family val="2"/>
      </rPr>
      <t>médiane</t>
    </r>
    <r>
      <rPr>
        <sz val="10"/>
        <color theme="1"/>
        <rFont val="Arial"/>
        <family val="2"/>
      </rPr>
      <t xml:space="preserve"> théorique.</t>
    </r>
  </si>
  <si>
    <t>Comparaison bidirectionnelle de la moyenne de la série à la valeur 28</t>
  </si>
  <si>
    <t>t.test(val[,1],mu = 28, alternative = "t")</t>
  </si>
  <si>
    <t>t = 3.3119, df = 31, p-value = 0.002362</t>
  </si>
  <si>
    <t xml:space="preserve">alternative hypothesis: true mean is not equal to 28 </t>
  </si>
  <si>
    <t xml:space="preserve"> 28.99900 32.20162 </t>
  </si>
  <si>
    <t>I.C. à 95%</t>
  </si>
  <si>
    <t>limite inf =</t>
  </si>
  <si>
    <t>limite sup =</t>
  </si>
  <si>
    <t>Intervalle de confiance</t>
  </si>
  <si>
    <t>Coef. de variation =</t>
  </si>
  <si>
    <t>t Student =</t>
  </si>
  <si>
    <t xml:space="preserve">1/2 IC = </t>
  </si>
  <si>
    <t>IC inf =</t>
  </si>
  <si>
    <t>IC sup =</t>
  </si>
  <si>
    <t>en fournissant les valeurs</t>
  </si>
  <si>
    <r>
      <t xml:space="preserve">Paramètres
de la série
observée
</t>
    </r>
    <r>
      <rPr>
        <sz val="10"/>
        <color theme="1"/>
        <rFont val="Arial"/>
        <family val="2"/>
      </rPr>
      <t>renseigner les cellules jaunes</t>
    </r>
  </si>
  <si>
    <t>en fournissant les paramètres</t>
  </si>
  <si>
    <t>1. Si vous possédez les valeurs observées</t>
  </si>
  <si>
    <t>Dans la feuille "Valeurs" vous ne devez écrire que dans les cellules jaunes.</t>
  </si>
  <si>
    <t>Coller les valeurs observées dans la colonne A (jaune) de la feuille "Valeurs", sans valeurs non numériques.</t>
  </si>
  <si>
    <t>Lire le résultat.</t>
  </si>
  <si>
    <t>2. Si vous possédez les paramètres effectif, moyenne et écart type</t>
  </si>
  <si>
    <t>Dans la feuille "Paramètres" vous ne devez écrire que dans les cellules jaunes.</t>
  </si>
  <si>
    <t>L'utilitaire "Wilcoxon.xls" le permet.</t>
  </si>
  <si>
    <t>info_at_anastats.fr</t>
  </si>
  <si>
    <t>Moyenne théorique</t>
  </si>
  <si>
    <t>Vous ne devez écrire que dans les cellules jaunes</t>
  </si>
  <si>
    <t>Vous ne devez écrire que dans les cellules jaunes.</t>
  </si>
  <si>
    <t>Remarques et suggestions :</t>
  </si>
  <si>
    <t>Indiquer la valeur théorique à laquelle vous souhaitez comparer la moyenne observée dans la cellule jaune C11.</t>
  </si>
  <si>
    <t>Indiquer si votre hypothèse est uni ou bi-directionnelle dans la cellule jaune E11</t>
  </si>
  <si>
    <t>Indiquer si votre hypothèse est uni ou bi-directionnelle dans la cellule jaune E11.</t>
  </si>
  <si>
    <t>Renseigner les paramètres dans les 3 cellules jaunes H12, H13 et H14.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</si>
</sst>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00"/>
  </numFmts>
  <fonts count="18" x14ac:knownFonts="1">
    <font>
      <sz val="10"/>
      <color theme="1"/>
      <name val="Arial"/>
      <family val="2"/>
    </font>
    <font>
      <b/>
      <sz val="10"/>
      <color indexed="8"/>
      <name val="Arial"/>
      <family val="2"/>
    </font>
    <font>
      <u/>
      <sz val="10"/>
      <color indexed="8"/>
      <name val="Arial"/>
      <family val="2"/>
    </font>
    <font>
      <b/>
      <sz val="8"/>
      <color indexed="81"/>
      <name val="Tahoma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b/>
      <sz val="10"/>
      <color theme="1"/>
      <name val="Arial"/>
      <family val="2"/>
    </font>
    <font>
      <b/>
      <sz val="10"/>
      <color rgb="FFFF0000"/>
      <name val="Arial"/>
      <family val="2"/>
    </font>
    <font>
      <b/>
      <sz val="10"/>
      <color theme="5" tint="-0.249977111117893"/>
      <name val="Courier New"/>
      <family val="3"/>
    </font>
    <font>
      <b/>
      <sz val="10"/>
      <color theme="3"/>
      <name val="Courier New"/>
      <family val="3"/>
    </font>
    <font>
      <u/>
      <sz val="10"/>
      <color theme="1"/>
      <name val="Arial"/>
      <family val="2"/>
    </font>
    <font>
      <i/>
      <sz val="10"/>
      <color theme="1"/>
      <name val="Arial"/>
      <family val="2"/>
    </font>
    <font>
      <b/>
      <u/>
      <sz val="10"/>
      <color theme="1"/>
      <name val="Arial"/>
      <family val="2"/>
    </font>
    <font>
      <sz val="10"/>
      <color theme="5" tint="-0.249977111117893"/>
      <name val="Arial"/>
      <family val="2"/>
    </font>
    <font>
      <b/>
      <sz val="11"/>
      <color theme="1"/>
      <name val="Arial"/>
      <family val="2"/>
    </font>
    <font>
      <i/>
      <sz val="9"/>
      <color theme="1"/>
      <name val="Arial"/>
      <family val="2"/>
    </font>
    <font>
      <i/>
      <u/>
      <sz val="9"/>
      <color theme="3"/>
      <name val="Arial"/>
      <family val="2"/>
    </font>
    <font>
      <sz val="10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83">
    <xf numFmtId="0" fontId="0" fillId="0" borderId="0" xfId="0"/>
    <xf numFmtId="0" fontId="0" fillId="2" borderId="1" xfId="0" applyFill="1" applyBorder="1" applyProtection="1">
      <protection locked="0"/>
    </xf>
    <xf numFmtId="0" fontId="0" fillId="2" borderId="2" xfId="0" applyFill="1" applyBorder="1" applyAlignment="1" applyProtection="1">
      <alignment horizontal="center"/>
      <protection locked="0"/>
    </xf>
    <xf numFmtId="0" fontId="8" fillId="3" borderId="7" xfId="0" applyFont="1" applyFill="1" applyBorder="1"/>
    <xf numFmtId="0" fontId="9" fillId="3" borderId="8" xfId="0" applyFont="1" applyFill="1" applyBorder="1"/>
    <xf numFmtId="0" fontId="0" fillId="3" borderId="8" xfId="0" applyFill="1" applyBorder="1"/>
    <xf numFmtId="0" fontId="0" fillId="3" borderId="9" xfId="0" applyFill="1" applyBorder="1"/>
    <xf numFmtId="0" fontId="9" fillId="3" borderId="3" xfId="0" applyFont="1" applyFill="1" applyBorder="1"/>
    <xf numFmtId="0" fontId="9" fillId="3" borderId="0" xfId="0" applyFont="1" applyFill="1" applyBorder="1"/>
    <xf numFmtId="0" fontId="0" fillId="3" borderId="0" xfId="0" applyFill="1" applyBorder="1"/>
    <xf numFmtId="0" fontId="0" fillId="3" borderId="4" xfId="0" applyFill="1" applyBorder="1"/>
    <xf numFmtId="0" fontId="9" fillId="3" borderId="10" xfId="0" applyFont="1" applyFill="1" applyBorder="1"/>
    <xf numFmtId="0" fontId="9" fillId="3" borderId="11" xfId="0" applyFont="1" applyFill="1" applyBorder="1"/>
    <xf numFmtId="0" fontId="0" fillId="3" borderId="11" xfId="0" applyFill="1" applyBorder="1"/>
    <xf numFmtId="0" fontId="0" fillId="3" borderId="12" xfId="0" applyFill="1" applyBorder="1"/>
    <xf numFmtId="0" fontId="6" fillId="2" borderId="2" xfId="0" applyFont="1" applyFill="1" applyBorder="1" applyProtection="1">
      <protection locked="0"/>
    </xf>
    <xf numFmtId="164" fontId="6" fillId="2" borderId="2" xfId="0" applyNumberFormat="1" applyFont="1" applyFill="1" applyBorder="1" applyProtection="1">
      <protection locked="0"/>
    </xf>
    <xf numFmtId="0" fontId="0" fillId="4" borderId="0" xfId="0" applyFill="1"/>
    <xf numFmtId="0" fontId="14" fillId="4" borderId="0" xfId="0" applyFont="1" applyFill="1" applyAlignment="1"/>
    <xf numFmtId="0" fontId="6" fillId="4" borderId="0" xfId="0" applyFont="1" applyFill="1" applyAlignment="1"/>
    <xf numFmtId="0" fontId="6" fillId="4" borderId="0" xfId="0" applyFont="1" applyFill="1"/>
    <xf numFmtId="0" fontId="0" fillId="4" borderId="2" xfId="0" applyFill="1" applyBorder="1" applyAlignment="1">
      <alignment horizontal="center"/>
    </xf>
    <xf numFmtId="2" fontId="0" fillId="4" borderId="14" xfId="0" applyNumberFormat="1" applyFill="1" applyBorder="1" applyAlignment="1">
      <alignment horizontal="center"/>
    </xf>
    <xf numFmtId="0" fontId="10" fillId="4" borderId="0" xfId="0" applyFont="1" applyFill="1"/>
    <xf numFmtId="2" fontId="0" fillId="4" borderId="1" xfId="0" applyNumberFormat="1" applyFill="1" applyBorder="1" applyAlignment="1">
      <alignment horizontal="center"/>
    </xf>
    <xf numFmtId="2" fontId="0" fillId="4" borderId="13" xfId="0" applyNumberFormat="1" applyFill="1" applyBorder="1" applyAlignment="1">
      <alignment horizontal="center"/>
    </xf>
    <xf numFmtId="0" fontId="5" fillId="4" borderId="0" xfId="0" applyFont="1" applyFill="1"/>
    <xf numFmtId="0" fontId="6" fillId="4" borderId="2" xfId="0" applyFont="1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2" xfId="0" applyFill="1" applyBorder="1" applyAlignment="1">
      <alignment horizontal="center" vertical="center" wrapText="1"/>
    </xf>
    <xf numFmtId="0" fontId="12" fillId="4" borderId="0" xfId="0" applyFont="1" applyFill="1"/>
    <xf numFmtId="0" fontId="13" fillId="4" borderId="0" xfId="0" applyFont="1" applyFill="1"/>
    <xf numFmtId="0" fontId="0" fillId="4" borderId="0" xfId="0" quotePrefix="1" applyFill="1"/>
    <xf numFmtId="9" fontId="4" fillId="4" borderId="0" xfId="1" applyFont="1" applyFill="1"/>
    <xf numFmtId="164" fontId="0" fillId="4" borderId="0" xfId="0" applyNumberFormat="1" applyFill="1"/>
    <xf numFmtId="0" fontId="0" fillId="5" borderId="3" xfId="0" applyFill="1" applyBorder="1"/>
    <xf numFmtId="0" fontId="0" fillId="5" borderId="4" xfId="0" applyFill="1" applyBorder="1"/>
    <xf numFmtId="0" fontId="6" fillId="5" borderId="5" xfId="0" applyFont="1" applyFill="1" applyBorder="1" applyAlignment="1">
      <alignment horizontal="right"/>
    </xf>
    <xf numFmtId="9" fontId="6" fillId="5" borderId="6" xfId="1" applyFont="1" applyFill="1" applyBorder="1"/>
    <xf numFmtId="0" fontId="6" fillId="5" borderId="7" xfId="0" applyFont="1" applyFill="1" applyBorder="1"/>
    <xf numFmtId="0" fontId="6" fillId="5" borderId="9" xfId="0" applyFont="1" applyFill="1" applyBorder="1"/>
    <xf numFmtId="0" fontId="6" fillId="5" borderId="3" xfId="0" applyFont="1" applyFill="1" applyBorder="1" applyAlignment="1">
      <alignment horizontal="right"/>
    </xf>
    <xf numFmtId="164" fontId="6" fillId="5" borderId="4" xfId="0" applyNumberFormat="1" applyFont="1" applyFill="1" applyBorder="1"/>
    <xf numFmtId="0" fontId="6" fillId="5" borderId="10" xfId="0" applyFont="1" applyFill="1" applyBorder="1" applyAlignment="1">
      <alignment horizontal="right"/>
    </xf>
    <xf numFmtId="164" fontId="6" fillId="5" borderId="12" xfId="0" applyNumberFormat="1" applyFont="1" applyFill="1" applyBorder="1"/>
    <xf numFmtId="0" fontId="0" fillId="6" borderId="3" xfId="0" applyFill="1" applyBorder="1"/>
    <xf numFmtId="0" fontId="0" fillId="6" borderId="4" xfId="0" applyFill="1" applyBorder="1"/>
    <xf numFmtId="0" fontId="6" fillId="6" borderId="5" xfId="0" applyFont="1" applyFill="1" applyBorder="1" applyAlignment="1">
      <alignment horizontal="right"/>
    </xf>
    <xf numFmtId="164" fontId="6" fillId="6" borderId="6" xfId="0" applyNumberFormat="1" applyFont="1" applyFill="1" applyBorder="1"/>
    <xf numFmtId="0" fontId="7" fillId="4" borderId="0" xfId="0" applyFont="1" applyFill="1"/>
    <xf numFmtId="0" fontId="6" fillId="5" borderId="6" xfId="0" applyFont="1" applyFill="1" applyBorder="1"/>
    <xf numFmtId="164" fontId="6" fillId="5" borderId="6" xfId="0" applyNumberFormat="1" applyFont="1" applyFill="1" applyBorder="1"/>
    <xf numFmtId="0" fontId="6" fillId="4" borderId="0" xfId="0" applyFont="1" applyFill="1" applyAlignment="1">
      <alignment horizontal="center"/>
    </xf>
    <xf numFmtId="0" fontId="0" fillId="7" borderId="0" xfId="0" applyFill="1"/>
    <xf numFmtId="0" fontId="6" fillId="7" borderId="0" xfId="0" applyFont="1" applyFill="1"/>
    <xf numFmtId="0" fontId="0" fillId="7" borderId="0" xfId="0" applyFont="1" applyFill="1"/>
    <xf numFmtId="0" fontId="0" fillId="7" borderId="0" xfId="0" quotePrefix="1" applyFill="1"/>
    <xf numFmtId="0" fontId="15" fillId="7" borderId="0" xfId="0" applyFont="1" applyFill="1"/>
    <xf numFmtId="0" fontId="16" fillId="7" borderId="0" xfId="0" applyFont="1" applyFill="1"/>
    <xf numFmtId="0" fontId="11" fillId="7" borderId="0" xfId="0" applyFont="1" applyFill="1"/>
    <xf numFmtId="0" fontId="14" fillId="4" borderId="7" xfId="0" applyFont="1" applyFill="1" applyBorder="1" applyAlignment="1"/>
    <xf numFmtId="0" fontId="14" fillId="4" borderId="8" xfId="0" applyFont="1" applyFill="1" applyBorder="1" applyAlignment="1"/>
    <xf numFmtId="0" fontId="14" fillId="4" borderId="9" xfId="0" applyFont="1" applyFill="1" applyBorder="1" applyAlignment="1"/>
    <xf numFmtId="0" fontId="6" fillId="4" borderId="10" xfId="0" applyFont="1" applyFill="1" applyBorder="1" applyAlignment="1"/>
    <xf numFmtId="0" fontId="6" fillId="4" borderId="11" xfId="0" applyFont="1" applyFill="1" applyBorder="1" applyAlignment="1"/>
    <xf numFmtId="0" fontId="6" fillId="4" borderId="12" xfId="0" applyFont="1" applyFill="1" applyBorder="1" applyAlignment="1"/>
    <xf numFmtId="0" fontId="0" fillId="4" borderId="0" xfId="0" applyFill="1" applyBorder="1" applyProtection="1">
      <protection locked="0"/>
    </xf>
    <xf numFmtId="0" fontId="17" fillId="4" borderId="0" xfId="0" applyFont="1" applyFill="1"/>
    <xf numFmtId="0" fontId="14" fillId="7" borderId="5" xfId="0" applyFont="1" applyFill="1" applyBorder="1" applyAlignment="1">
      <alignment horizontal="center"/>
    </xf>
    <xf numFmtId="0" fontId="14" fillId="7" borderId="15" xfId="0" applyFont="1" applyFill="1" applyBorder="1" applyAlignment="1">
      <alignment horizontal="center"/>
    </xf>
    <xf numFmtId="0" fontId="14" fillId="7" borderId="6" xfId="0" applyFont="1" applyFill="1" applyBorder="1" applyAlignment="1">
      <alignment horizontal="center"/>
    </xf>
    <xf numFmtId="0" fontId="6" fillId="6" borderId="7" xfId="0" applyFont="1" applyFill="1" applyBorder="1" applyAlignment="1">
      <alignment horizontal="center" vertical="center" wrapText="1"/>
    </xf>
    <xf numFmtId="0" fontId="6" fillId="6" borderId="9" xfId="0" applyFont="1" applyFill="1" applyBorder="1" applyAlignment="1">
      <alignment horizontal="center" vertical="center" wrapText="1"/>
    </xf>
    <xf numFmtId="0" fontId="6" fillId="5" borderId="7" xfId="0" applyFont="1" applyFill="1" applyBorder="1" applyAlignment="1">
      <alignment horizontal="center" vertical="center" wrapText="1"/>
    </xf>
    <xf numFmtId="0" fontId="6" fillId="5" borderId="9" xfId="0" applyFont="1" applyFill="1" applyBorder="1" applyAlignment="1">
      <alignment horizontal="center" vertical="center" wrapText="1"/>
    </xf>
    <xf numFmtId="0" fontId="14" fillId="4" borderId="7" xfId="0" applyFont="1" applyFill="1" applyBorder="1" applyAlignment="1">
      <alignment horizontal="center"/>
    </xf>
    <xf numFmtId="0" fontId="14" fillId="4" borderId="8" xfId="0" applyFont="1" applyFill="1" applyBorder="1" applyAlignment="1">
      <alignment horizontal="center"/>
    </xf>
    <xf numFmtId="0" fontId="14" fillId="4" borderId="9" xfId="0" applyFont="1" applyFill="1" applyBorder="1" applyAlignment="1">
      <alignment horizontal="center"/>
    </xf>
    <xf numFmtId="0" fontId="6" fillId="4" borderId="10" xfId="0" applyFont="1" applyFill="1" applyBorder="1" applyAlignment="1">
      <alignment horizontal="center"/>
    </xf>
    <xf numFmtId="0" fontId="6" fillId="4" borderId="11" xfId="0" applyFont="1" applyFill="1" applyBorder="1" applyAlignment="1">
      <alignment horizontal="center"/>
    </xf>
    <xf numFmtId="0" fontId="6" fillId="4" borderId="12" xfId="0" applyFont="1" applyFill="1" applyBorder="1" applyAlignment="1">
      <alignment horizontal="center"/>
    </xf>
    <xf numFmtId="0" fontId="6" fillId="4" borderId="0" xfId="0" applyFont="1" applyFill="1" applyAlignment="1">
      <alignment horizontal="center"/>
    </xf>
    <xf numFmtId="0" fontId="14" fillId="4" borderId="0" xfId="0" applyFont="1" applyFill="1" applyAlignment="1">
      <alignment horizontal="center"/>
    </xf>
  </cellXfs>
  <cellStyles count="2">
    <cellStyle name="Normal" xfId="0" builtinId="0"/>
    <cellStyle name="Pourcentage" xfId="1" builtinId="5"/>
  </cellStyles>
  <dxfs count="0"/>
  <tableStyles count="0" defaultTableStyle="TableStyleMedium9" defaultPivotStyle="PivotStyleLight16"/>
  <colors>
    <mruColors>
      <color rgb="FF00FFFF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hyperlink" Target="http://www.anastats.fr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4.png"/><Relationship Id="rId1" Type="http://schemas.openxmlformats.org/officeDocument/2006/relationships/hyperlink" Target="http://www.anastats.fr/" TargetMode="External"/></Relationships>
</file>

<file path=xl/drawings/_rels/drawing4.xml.rels><?xml version="1.0" encoding="UTF-8" standalone="yes"?>
<Relationships xmlns="http://schemas.openxmlformats.org/package/2006/relationships"><Relationship Id="rId3" Type="http://schemas.openxmlformats.org/officeDocument/2006/relationships/hyperlink" Target="http://www.r-project.org/" TargetMode="External"/><Relationship Id="rId2" Type="http://schemas.openxmlformats.org/officeDocument/2006/relationships/image" Target="../media/image5.png"/><Relationship Id="rId1" Type="http://schemas.openxmlformats.org/officeDocument/2006/relationships/hyperlink" Target="http://www.anastats.fr/" TargetMode="External"/><Relationship Id="rId4" Type="http://schemas.openxmlformats.org/officeDocument/2006/relationships/image" Target="../media/image6.gi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83820</xdr:colOff>
      <xdr:row>0</xdr:row>
      <xdr:rowOff>68580</xdr:rowOff>
    </xdr:from>
    <xdr:to>
      <xdr:col>2</xdr:col>
      <xdr:colOff>569979</xdr:colOff>
      <xdr:row>1</xdr:row>
      <xdr:rowOff>30481</xdr:rowOff>
    </xdr:to>
    <xdr:pic>
      <xdr:nvPicPr>
        <xdr:cNvPr id="4" name="Image 3" descr="Logo_AnaStats_base-line moyen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83820" y="68580"/>
          <a:ext cx="1438659" cy="381001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>
        <xdr:from>
          <xdr:col>5</xdr:col>
          <xdr:colOff>76200</xdr:colOff>
          <xdr:row>13</xdr:row>
          <xdr:rowOff>12700</xdr:rowOff>
        </xdr:from>
        <xdr:to>
          <xdr:col>5</xdr:col>
          <xdr:colOff>914400</xdr:colOff>
          <xdr:row>17</xdr:row>
          <xdr:rowOff>0</xdr:rowOff>
        </xdr:to>
        <xdr:sp macro="" textlink="">
          <xdr:nvSpPr>
            <xdr:cNvPr id="1025" name="Object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0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12700</xdr:colOff>
          <xdr:row>13</xdr:row>
          <xdr:rowOff>57150</xdr:rowOff>
        </xdr:from>
        <xdr:to>
          <xdr:col>1</xdr:col>
          <xdr:colOff>228600</xdr:colOff>
          <xdr:row>14</xdr:row>
          <xdr:rowOff>19050</xdr:rowOff>
        </xdr:to>
        <xdr:sp macro="" textlink="">
          <xdr:nvSpPr>
            <xdr:cNvPr id="1026" name="Object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996315</xdr:colOff>
      <xdr:row>1</xdr:row>
      <xdr:rowOff>5715</xdr:rowOff>
    </xdr:from>
    <xdr:to>
      <xdr:col>6</xdr:col>
      <xdr:colOff>545439</xdr:colOff>
      <xdr:row>2</xdr:row>
      <xdr:rowOff>22846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939540" y="167640"/>
          <a:ext cx="920724" cy="179056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1194435</xdr:colOff>
      <xdr:row>0</xdr:row>
      <xdr:rowOff>91440</xdr:rowOff>
    </xdr:from>
    <xdr:to>
      <xdr:col>6</xdr:col>
      <xdr:colOff>505434</xdr:colOff>
      <xdr:row>1</xdr:row>
      <xdr:rowOff>131431</xdr:rowOff>
    </xdr:to>
    <xdr:pic>
      <xdr:nvPicPr>
        <xdr:cNvPr id="3" name="Image 2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308985" y="91440"/>
          <a:ext cx="901674" cy="20191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283845</xdr:colOff>
      <xdr:row>0</xdr:row>
      <xdr:rowOff>123825</xdr:rowOff>
    </xdr:from>
    <xdr:to>
      <xdr:col>5</xdr:col>
      <xdr:colOff>668904</xdr:colOff>
      <xdr:row>2</xdr:row>
      <xdr:rowOff>57150</xdr:rowOff>
    </xdr:to>
    <xdr:pic>
      <xdr:nvPicPr>
        <xdr:cNvPr id="4" name="Image 3" descr="A1 grand.png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xfrm>
          <a:off x="3065145" y="123825"/>
          <a:ext cx="1156584" cy="257175"/>
        </a:xfrm>
        <a:prstGeom prst="rect">
          <a:avLst/>
        </a:prstGeom>
      </xdr:spPr>
    </xdr:pic>
    <xdr:clientData/>
  </xdr:twoCellAnchor>
  <xdr:twoCellAnchor editAs="oneCell">
    <xdr:from>
      <xdr:col>9</xdr:col>
      <xdr:colOff>160020</xdr:colOff>
      <xdr:row>3</xdr:row>
      <xdr:rowOff>22860</xdr:rowOff>
    </xdr:from>
    <xdr:to>
      <xdr:col>9</xdr:col>
      <xdr:colOff>470348</xdr:colOff>
      <xdr:row>4</xdr:row>
      <xdr:rowOff>83820</xdr:rowOff>
    </xdr:to>
    <xdr:pic>
      <xdr:nvPicPr>
        <xdr:cNvPr id="5" name="Image 4" descr="Logo-R_fondTransparent.gif">
          <a:hlinkClick xmlns:r="http://schemas.openxmlformats.org/officeDocument/2006/relationships" r:id="rId3"/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/>
        <a:stretch>
          <a:fillRect/>
        </a:stretch>
      </xdr:blipFill>
      <xdr:spPr>
        <a:xfrm>
          <a:off x="6798945" y="508635"/>
          <a:ext cx="310328" cy="25146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oleObject" Target="../embeddings/oleObject1.bin"/><Relationship Id="rId2" Type="http://schemas.openxmlformats.org/officeDocument/2006/relationships/vmlDrawing" Target="../drawings/vmlDrawing1.vml"/><Relationship Id="rId1" Type="http://schemas.openxmlformats.org/officeDocument/2006/relationships/drawing" Target="../drawings/drawing1.xml"/><Relationship Id="rId6" Type="http://schemas.openxmlformats.org/officeDocument/2006/relationships/image" Target="../media/image2.emf"/><Relationship Id="rId5" Type="http://schemas.openxmlformats.org/officeDocument/2006/relationships/oleObject" Target="../embeddings/oleObject2.bin"/><Relationship Id="rId4" Type="http://schemas.openxmlformats.org/officeDocument/2006/relationships/image" Target="../media/image1.wmf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2.vml"/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9" tint="-0.499984740745262"/>
  </sheetPr>
  <dimension ref="A1:H46"/>
  <sheetViews>
    <sheetView tabSelected="1" workbookViewId="0"/>
  </sheetViews>
  <sheetFormatPr baseColWidth="10" defaultColWidth="11.54296875" defaultRowHeight="12.5" x14ac:dyDescent="0.25"/>
  <cols>
    <col min="1" max="1" width="7.7265625" style="53" customWidth="1"/>
    <col min="2" max="2" width="6.26953125" style="53" customWidth="1"/>
    <col min="3" max="16384" width="11.54296875" style="53"/>
  </cols>
  <sheetData>
    <row r="1" spans="1:8" ht="33" customHeight="1" x14ac:dyDescent="0.25"/>
    <row r="3" spans="1:8" ht="14" x14ac:dyDescent="0.3">
      <c r="B3" s="68" t="s">
        <v>4</v>
      </c>
      <c r="C3" s="69"/>
      <c r="D3" s="69"/>
      <c r="E3" s="69"/>
      <c r="F3" s="69"/>
      <c r="G3" s="69"/>
      <c r="H3" s="70"/>
    </row>
    <row r="5" spans="1:8" ht="13" x14ac:dyDescent="0.3">
      <c r="A5" s="54" t="s">
        <v>6</v>
      </c>
    </row>
    <row r="6" spans="1:8" x14ac:dyDescent="0.25">
      <c r="B6" s="53" t="s">
        <v>40</v>
      </c>
    </row>
    <row r="7" spans="1:8" x14ac:dyDescent="0.25">
      <c r="B7" s="55" t="s">
        <v>0</v>
      </c>
    </row>
    <row r="8" spans="1:8" x14ac:dyDescent="0.25">
      <c r="B8" s="55" t="s">
        <v>1</v>
      </c>
    </row>
    <row r="9" spans="1:8" x14ac:dyDescent="0.25">
      <c r="B9" s="55" t="s">
        <v>2</v>
      </c>
    </row>
    <row r="10" spans="1:8" x14ac:dyDescent="0.25">
      <c r="B10" s="55" t="s">
        <v>3</v>
      </c>
    </row>
    <row r="12" spans="1:8" ht="13" x14ac:dyDescent="0.3">
      <c r="A12" s="54" t="s">
        <v>5</v>
      </c>
    </row>
    <row r="13" spans="1:8" x14ac:dyDescent="0.25">
      <c r="B13" s="53" t="s">
        <v>8</v>
      </c>
      <c r="C13" s="56" t="s">
        <v>9</v>
      </c>
    </row>
    <row r="14" spans="1:8" ht="16.899999999999999" customHeight="1" x14ac:dyDescent="0.25">
      <c r="C14" s="56" t="s">
        <v>7</v>
      </c>
    </row>
    <row r="15" spans="1:8" x14ac:dyDescent="0.25">
      <c r="B15" s="53" t="s">
        <v>10</v>
      </c>
      <c r="C15" s="56" t="s">
        <v>11</v>
      </c>
    </row>
    <row r="16" spans="1:8" x14ac:dyDescent="0.25">
      <c r="B16" s="53" t="s">
        <v>12</v>
      </c>
      <c r="C16" s="56" t="s">
        <v>13</v>
      </c>
    </row>
    <row r="17" spans="1:3" x14ac:dyDescent="0.25">
      <c r="B17" s="53" t="s">
        <v>14</v>
      </c>
      <c r="C17" s="56" t="s">
        <v>15</v>
      </c>
    </row>
    <row r="20" spans="1:3" ht="13" x14ac:dyDescent="0.3">
      <c r="A20" s="54" t="s">
        <v>17</v>
      </c>
    </row>
    <row r="21" spans="1:3" x14ac:dyDescent="0.25">
      <c r="B21" s="53" t="s">
        <v>18</v>
      </c>
    </row>
    <row r="22" spans="1:3" x14ac:dyDescent="0.25">
      <c r="B22" s="53" t="s">
        <v>19</v>
      </c>
    </row>
    <row r="23" spans="1:3" x14ac:dyDescent="0.25">
      <c r="B23" s="53" t="s">
        <v>73</v>
      </c>
    </row>
    <row r="24" spans="1:3" x14ac:dyDescent="0.25">
      <c r="B24" s="53" t="s">
        <v>74</v>
      </c>
    </row>
    <row r="25" spans="1:3" x14ac:dyDescent="0.25">
      <c r="B25" s="53" t="s">
        <v>98</v>
      </c>
    </row>
    <row r="27" spans="1:3" ht="13" x14ac:dyDescent="0.3">
      <c r="A27" s="54" t="s">
        <v>16</v>
      </c>
    </row>
    <row r="28" spans="1:3" ht="13" x14ac:dyDescent="0.3">
      <c r="A28" s="54"/>
      <c r="B28" s="54" t="s">
        <v>92</v>
      </c>
    </row>
    <row r="29" spans="1:3" x14ac:dyDescent="0.25">
      <c r="B29" s="53" t="s">
        <v>93</v>
      </c>
    </row>
    <row r="30" spans="1:3" x14ac:dyDescent="0.25">
      <c r="B30" s="53" t="s">
        <v>94</v>
      </c>
    </row>
    <row r="31" spans="1:3" x14ac:dyDescent="0.25">
      <c r="B31" s="53" t="s">
        <v>104</v>
      </c>
    </row>
    <row r="32" spans="1:3" x14ac:dyDescent="0.25">
      <c r="B32" s="53" t="s">
        <v>105</v>
      </c>
    </row>
    <row r="33" spans="1:5" x14ac:dyDescent="0.25">
      <c r="B33" s="53" t="s">
        <v>95</v>
      </c>
    </row>
    <row r="35" spans="1:5" ht="13" x14ac:dyDescent="0.3">
      <c r="B35" s="54" t="s">
        <v>96</v>
      </c>
    </row>
    <row r="36" spans="1:5" x14ac:dyDescent="0.25">
      <c r="B36" s="53" t="s">
        <v>97</v>
      </c>
    </row>
    <row r="37" spans="1:5" x14ac:dyDescent="0.25">
      <c r="B37" s="53" t="s">
        <v>104</v>
      </c>
    </row>
    <row r="38" spans="1:5" x14ac:dyDescent="0.25">
      <c r="B38" s="53" t="s">
        <v>106</v>
      </c>
    </row>
    <row r="39" spans="1:5" x14ac:dyDescent="0.25">
      <c r="B39" s="53" t="s">
        <v>107</v>
      </c>
    </row>
    <row r="40" spans="1:5" x14ac:dyDescent="0.25">
      <c r="B40" s="53" t="s">
        <v>95</v>
      </c>
    </row>
    <row r="42" spans="1:5" ht="13" x14ac:dyDescent="0.3">
      <c r="A42" s="54" t="s">
        <v>42</v>
      </c>
    </row>
    <row r="43" spans="1:5" x14ac:dyDescent="0.25">
      <c r="B43" s="53" t="s">
        <v>58</v>
      </c>
    </row>
    <row r="46" spans="1:5" ht="13" x14ac:dyDescent="0.3">
      <c r="A46" s="57" t="s">
        <v>103</v>
      </c>
      <c r="C46" s="59"/>
      <c r="D46" s="58" t="s">
        <v>99</v>
      </c>
      <c r="E46" s="59"/>
    </row>
  </sheetData>
  <sheetProtection sheet="1" objects="1" scenarios="1"/>
  <mergeCells count="1">
    <mergeCell ref="B3:H3"/>
  </mergeCells>
  <pageMargins left="0.7" right="0.7" top="0.75" bottom="0.75" header="0.3" footer="0.3"/>
  <drawing r:id="rId1"/>
  <legacyDrawing r:id="rId2"/>
  <oleObjects>
    <mc:AlternateContent xmlns:mc="http://schemas.openxmlformats.org/markup-compatibility/2006">
      <mc:Choice Requires="x14">
        <oleObject progId="Equation.3" shapeId="1025" r:id="rId3">
          <objectPr defaultSize="0" autoPict="0" r:id="rId4">
            <anchor moveWithCells="1" sizeWithCells="1">
              <from>
                <xdr:col>5</xdr:col>
                <xdr:colOff>76200</xdr:colOff>
                <xdr:row>13</xdr:row>
                <xdr:rowOff>12700</xdr:rowOff>
              </from>
              <to>
                <xdr:col>5</xdr:col>
                <xdr:colOff>914400</xdr:colOff>
                <xdr:row>17</xdr:row>
                <xdr:rowOff>0</xdr:rowOff>
              </to>
            </anchor>
          </objectPr>
        </oleObject>
      </mc:Choice>
      <mc:Fallback>
        <oleObject progId="Equation.3" shapeId="1025" r:id="rId3"/>
      </mc:Fallback>
    </mc:AlternateContent>
    <mc:AlternateContent xmlns:mc="http://schemas.openxmlformats.org/markup-compatibility/2006">
      <mc:Choice Requires="x14">
        <oleObject progId="Equation.3" shapeId="1026" r:id="rId5">
          <objectPr defaultSize="0" autoPict="0" r:id="rId6">
            <anchor moveWithCells="1" sizeWithCells="1">
              <from>
                <xdr:col>1</xdr:col>
                <xdr:colOff>12700</xdr:colOff>
                <xdr:row>13</xdr:row>
                <xdr:rowOff>57150</xdr:rowOff>
              </from>
              <to>
                <xdr:col>1</xdr:col>
                <xdr:colOff>228600</xdr:colOff>
                <xdr:row>14</xdr:row>
                <xdr:rowOff>19050</xdr:rowOff>
              </to>
            </anchor>
          </objectPr>
        </oleObject>
      </mc:Choice>
      <mc:Fallback>
        <oleObject progId="Equation.3" shapeId="1026" r:id="rId5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FFFF00"/>
  </sheetPr>
  <dimension ref="A1:N37"/>
  <sheetViews>
    <sheetView workbookViewId="0"/>
  </sheetViews>
  <sheetFormatPr baseColWidth="10" defaultColWidth="11.54296875" defaultRowHeight="12.5" x14ac:dyDescent="0.25"/>
  <cols>
    <col min="1" max="1" width="18.7265625" style="1" customWidth="1"/>
    <col min="2" max="2" width="3.26953125" style="17" customWidth="1"/>
    <col min="3" max="3" width="19.7265625" style="17" customWidth="1"/>
    <col min="4" max="4" width="2.453125" style="17" customWidth="1"/>
    <col min="5" max="5" width="17.26953125" style="17" customWidth="1"/>
    <col min="6" max="6" width="3.26953125" style="17" customWidth="1"/>
    <col min="7" max="7" width="20.26953125" style="17" customWidth="1"/>
    <col min="8" max="8" width="11.54296875" style="17"/>
    <col min="9" max="9" width="3.1796875" style="17" customWidth="1"/>
    <col min="10" max="10" width="13.26953125" style="17" customWidth="1"/>
    <col min="11" max="11" width="12.54296875" style="17" bestFit="1" customWidth="1"/>
    <col min="12" max="12" width="11.54296875" style="17"/>
    <col min="13" max="13" width="14.7265625" style="17" hidden="1" customWidth="1"/>
    <col min="14" max="14" width="11.54296875" style="17" hidden="1" customWidth="1"/>
    <col min="15" max="16384" width="11.54296875" style="17"/>
  </cols>
  <sheetData>
    <row r="1" spans="1:14" x14ac:dyDescent="0.25">
      <c r="A1" s="66"/>
    </row>
    <row r="2" spans="1:14" x14ac:dyDescent="0.25">
      <c r="A2" s="66"/>
    </row>
    <row r="3" spans="1:14" x14ac:dyDescent="0.25">
      <c r="A3" s="66"/>
    </row>
    <row r="4" spans="1:14" ht="18.649999999999999" customHeight="1" x14ac:dyDescent="0.3">
      <c r="A4" s="17"/>
      <c r="B4" s="18"/>
      <c r="C4" s="75" t="s">
        <v>36</v>
      </c>
      <c r="D4" s="76"/>
      <c r="E4" s="76"/>
      <c r="F4" s="76"/>
      <c r="G4" s="76"/>
      <c r="H4" s="76"/>
      <c r="I4" s="76"/>
      <c r="J4" s="77"/>
      <c r="K4" s="18"/>
    </row>
    <row r="5" spans="1:14" ht="13" x14ac:dyDescent="0.3">
      <c r="A5" s="17"/>
      <c r="B5" s="19"/>
      <c r="C5" s="78" t="s">
        <v>89</v>
      </c>
      <c r="D5" s="79"/>
      <c r="E5" s="79"/>
      <c r="F5" s="79"/>
      <c r="G5" s="79"/>
      <c r="H5" s="79"/>
      <c r="I5" s="79"/>
      <c r="J5" s="80"/>
      <c r="K5" s="19"/>
    </row>
    <row r="6" spans="1:14" ht="13" x14ac:dyDescent="0.3">
      <c r="A6" s="52"/>
      <c r="B6" s="52"/>
      <c r="C6" s="81"/>
      <c r="D6" s="81"/>
      <c r="E6" s="81"/>
      <c r="F6" s="81"/>
      <c r="G6" s="81"/>
      <c r="H6" s="81"/>
      <c r="I6" s="81"/>
      <c r="J6" s="81"/>
      <c r="K6" s="52"/>
    </row>
    <row r="7" spans="1:14" ht="13" x14ac:dyDescent="0.3">
      <c r="A7" s="49" t="str">
        <f>IF(A11="","",IF(N23=0,"","Attention : votre série de valeurs contient des données non numériques."))</f>
        <v/>
      </c>
    </row>
    <row r="8" spans="1:14" x14ac:dyDescent="0.25">
      <c r="A8" s="67" t="s">
        <v>102</v>
      </c>
    </row>
    <row r="9" spans="1:14" ht="13" x14ac:dyDescent="0.3">
      <c r="A9" s="49" t="str">
        <f>IF(H14="","",IF(H12&lt;30,"Attention : ce test est déconseillé avec des petits échantillons.",""))</f>
        <v/>
      </c>
    </row>
    <row r="10" spans="1:14" ht="51" x14ac:dyDescent="0.3">
      <c r="A10" s="27" t="s">
        <v>20</v>
      </c>
      <c r="B10" s="28"/>
      <c r="C10" s="27" t="s">
        <v>100</v>
      </c>
      <c r="D10" s="28"/>
      <c r="E10" s="29" t="s">
        <v>22</v>
      </c>
      <c r="G10" s="73" t="s">
        <v>21</v>
      </c>
      <c r="H10" s="74"/>
      <c r="J10" s="71" t="s">
        <v>23</v>
      </c>
      <c r="K10" s="72"/>
      <c r="M10" s="30" t="s">
        <v>25</v>
      </c>
    </row>
    <row r="11" spans="1:14" x14ac:dyDescent="0.25">
      <c r="C11" s="2"/>
      <c r="E11" s="2">
        <v>2</v>
      </c>
      <c r="G11" s="35"/>
      <c r="H11" s="36"/>
      <c r="J11" s="45"/>
      <c r="K11" s="46"/>
    </row>
    <row r="12" spans="1:14" ht="13" x14ac:dyDescent="0.3">
      <c r="G12" s="37" t="s">
        <v>37</v>
      </c>
      <c r="H12" s="50">
        <f>COUNT(A11:A65006)</f>
        <v>0</v>
      </c>
      <c r="J12" s="47" t="s">
        <v>34</v>
      </c>
      <c r="K12" s="48" t="str">
        <f>IF(H14="","",N14)</f>
        <v/>
      </c>
      <c r="M12" s="17" t="s">
        <v>26</v>
      </c>
      <c r="N12" s="17" t="e">
        <f>H13-C11</f>
        <v>#VALUE!</v>
      </c>
    </row>
    <row r="13" spans="1:14" ht="13" x14ac:dyDescent="0.3">
      <c r="G13" s="37" t="s">
        <v>38</v>
      </c>
      <c r="H13" s="51" t="str">
        <f>IF(A11="","",AVERAGE(A11:A65006))</f>
        <v/>
      </c>
      <c r="J13" s="47" t="s">
        <v>35</v>
      </c>
      <c r="K13" s="48" t="str">
        <f>IF(H14="","",N18)</f>
        <v/>
      </c>
      <c r="M13" s="17" t="s">
        <v>27</v>
      </c>
      <c r="N13" s="17" t="e">
        <f>H14/SQRT(H12)</f>
        <v>#VALUE!</v>
      </c>
    </row>
    <row r="14" spans="1:14" ht="13" x14ac:dyDescent="0.3">
      <c r="G14" s="37" t="s">
        <v>39</v>
      </c>
      <c r="H14" s="51" t="str">
        <f>IF(A11="","",IF(A12="","",STDEV(A11:A65006)))</f>
        <v/>
      </c>
      <c r="M14" s="17" t="s">
        <v>28</v>
      </c>
      <c r="N14" s="17" t="e">
        <f>ABS(N12/N13)</f>
        <v>#VALUE!</v>
      </c>
    </row>
    <row r="15" spans="1:14" ht="13" x14ac:dyDescent="0.3">
      <c r="G15" s="37" t="s">
        <v>84</v>
      </c>
      <c r="H15" s="38" t="str">
        <f>IF(H14="","",H14/H13)</f>
        <v/>
      </c>
      <c r="J15" s="31" t="str">
        <f>IF(C11="","Pensez à renseigner la valeur théorique.","")</f>
        <v>Pensez à renseigner la valeur théorique.</v>
      </c>
    </row>
    <row r="16" spans="1:14" ht="13" x14ac:dyDescent="0.3">
      <c r="G16" s="39" t="s">
        <v>80</v>
      </c>
      <c r="H16" s="40"/>
      <c r="M16" s="17" t="s">
        <v>29</v>
      </c>
      <c r="N16" s="17">
        <f>H12-1</f>
        <v>-1</v>
      </c>
    </row>
    <row r="17" spans="7:14" ht="13" x14ac:dyDescent="0.3">
      <c r="G17" s="41" t="s">
        <v>81</v>
      </c>
      <c r="H17" s="42" t="str">
        <f>IF(H14="","",N36)</f>
        <v/>
      </c>
    </row>
    <row r="18" spans="7:14" ht="13" x14ac:dyDescent="0.3">
      <c r="G18" s="43" t="s">
        <v>82</v>
      </c>
      <c r="H18" s="44" t="str">
        <f>IF(H14="","",N37)</f>
        <v/>
      </c>
      <c r="M18" s="17" t="s">
        <v>24</v>
      </c>
      <c r="N18" s="17" t="e">
        <f>TDIST(N14,N16,E11)</f>
        <v>#VALUE!</v>
      </c>
    </row>
    <row r="20" spans="7:14" ht="13" x14ac:dyDescent="0.3">
      <c r="G20" s="37" t="s">
        <v>67</v>
      </c>
      <c r="H20" s="38" t="str">
        <f>IF(H14="","",N31)</f>
        <v/>
      </c>
      <c r="M20" s="23" t="s">
        <v>30</v>
      </c>
    </row>
    <row r="21" spans="7:14" x14ac:dyDescent="0.25">
      <c r="M21" s="17" t="s">
        <v>31</v>
      </c>
      <c r="N21" s="17">
        <f>H12</f>
        <v>0</v>
      </c>
    </row>
    <row r="22" spans="7:14" ht="13" x14ac:dyDescent="0.3">
      <c r="G22" s="37" t="s">
        <v>68</v>
      </c>
      <c r="H22" s="51" t="str">
        <f>IF(H14="","",MIN(A11:A65006))</f>
        <v/>
      </c>
      <c r="M22" s="17" t="s">
        <v>32</v>
      </c>
      <c r="N22" s="17">
        <f>COUNTA(A11:A65006)</f>
        <v>0</v>
      </c>
    </row>
    <row r="23" spans="7:14" ht="13" x14ac:dyDescent="0.3">
      <c r="G23" s="37" t="s">
        <v>69</v>
      </c>
      <c r="H23" s="51" t="str">
        <f>IF(H14="","",QUARTILE(A11:A65006,1))</f>
        <v/>
      </c>
      <c r="M23" s="17" t="s">
        <v>33</v>
      </c>
      <c r="N23" s="17">
        <f>IF(N21=N22,0,1)</f>
        <v>0</v>
      </c>
    </row>
    <row r="24" spans="7:14" ht="13" x14ac:dyDescent="0.3">
      <c r="G24" s="37" t="s">
        <v>70</v>
      </c>
      <c r="H24" s="51" t="str">
        <f>IF(H14="","",MEDIAN(A11:A65006))</f>
        <v/>
      </c>
    </row>
    <row r="25" spans="7:14" ht="13" x14ac:dyDescent="0.3">
      <c r="G25" s="37" t="s">
        <v>71</v>
      </c>
      <c r="H25" s="51" t="str">
        <f>IF(H14="","",QUARTILE(A11:A65006,3))</f>
        <v/>
      </c>
      <c r="M25" s="23" t="s">
        <v>60</v>
      </c>
    </row>
    <row r="26" spans="7:14" ht="13" x14ac:dyDescent="0.3">
      <c r="G26" s="37" t="s">
        <v>72</v>
      </c>
      <c r="H26" s="51" t="str">
        <f>IF(H14="","",MAX(A11:A65006))</f>
        <v/>
      </c>
      <c r="M26" s="17" t="s">
        <v>64</v>
      </c>
      <c r="N26" s="17" t="e">
        <f>H13+(H14*2)</f>
        <v>#VALUE!</v>
      </c>
    </row>
    <row r="27" spans="7:14" x14ac:dyDescent="0.25">
      <c r="M27" s="32" t="s">
        <v>61</v>
      </c>
      <c r="N27" s="17" t="e">
        <f>H13-(H14*2)</f>
        <v>#VALUE!</v>
      </c>
    </row>
    <row r="28" spans="7:14" x14ac:dyDescent="0.25">
      <c r="M28" s="17" t="s">
        <v>62</v>
      </c>
      <c r="N28" s="17">
        <f>COUNTIF(A11:A65006,"&gt;"&amp;N26)</f>
        <v>0</v>
      </c>
    </row>
    <row r="29" spans="7:14" x14ac:dyDescent="0.25">
      <c r="M29" s="17" t="s">
        <v>63</v>
      </c>
      <c r="N29" s="17">
        <f>COUNTIF(A11:A65006,"&lt;"&amp;N27)</f>
        <v>0</v>
      </c>
    </row>
    <row r="30" spans="7:14" x14ac:dyDescent="0.25">
      <c r="M30" s="17" t="s">
        <v>65</v>
      </c>
      <c r="N30" s="17">
        <f>N28+N29</f>
        <v>0</v>
      </c>
    </row>
    <row r="31" spans="7:14" x14ac:dyDescent="0.25">
      <c r="M31" s="17" t="s">
        <v>66</v>
      </c>
      <c r="N31" s="33" t="e">
        <f>N30/H12</f>
        <v>#DIV/0!</v>
      </c>
    </row>
    <row r="33" spans="13:14" x14ac:dyDescent="0.25">
      <c r="M33" s="23" t="s">
        <v>83</v>
      </c>
    </row>
    <row r="34" spans="13:14" x14ac:dyDescent="0.25">
      <c r="M34" s="17" t="s">
        <v>85</v>
      </c>
      <c r="N34" s="17" t="e">
        <f>TINV(0.05,N16)</f>
        <v>#NUM!</v>
      </c>
    </row>
    <row r="35" spans="13:14" x14ac:dyDescent="0.25">
      <c r="M35" s="17" t="s">
        <v>86</v>
      </c>
      <c r="N35" s="17" t="e">
        <f>N13*N34</f>
        <v>#VALUE!</v>
      </c>
    </row>
    <row r="36" spans="13:14" x14ac:dyDescent="0.25">
      <c r="M36" s="17" t="s">
        <v>87</v>
      </c>
      <c r="N36" s="34" t="e">
        <f>H13-N35</f>
        <v>#VALUE!</v>
      </c>
    </row>
    <row r="37" spans="13:14" x14ac:dyDescent="0.25">
      <c r="M37" s="17" t="s">
        <v>88</v>
      </c>
      <c r="N37" s="34" t="e">
        <f>H13+N35</f>
        <v>#VALUE!</v>
      </c>
    </row>
  </sheetData>
  <sheetProtection sheet="1" objects="1" scenarios="1"/>
  <mergeCells count="5">
    <mergeCell ref="J10:K10"/>
    <mergeCell ref="G10:H10"/>
    <mergeCell ref="C4:J4"/>
    <mergeCell ref="C5:J5"/>
    <mergeCell ref="C6:J6"/>
  </mergeCells>
  <pageMargins left="0.7" right="0.7" top="0.75" bottom="0.75" header="0.3" footer="0.3"/>
  <drawing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FFFF00"/>
  </sheetPr>
  <dimension ref="A3:N34"/>
  <sheetViews>
    <sheetView workbookViewId="0">
      <selection activeCell="A3" sqref="A3:K4"/>
    </sheetView>
  </sheetViews>
  <sheetFormatPr baseColWidth="10" defaultColWidth="11.54296875" defaultRowHeight="12.5" x14ac:dyDescent="0.25"/>
  <cols>
    <col min="1" max="1" width="4" style="17" customWidth="1"/>
    <col min="2" max="2" width="4.26953125" style="17" customWidth="1"/>
    <col min="3" max="3" width="20.81640625" style="17" customWidth="1"/>
    <col min="4" max="4" width="2.54296875" style="17" customWidth="1"/>
    <col min="5" max="5" width="21.54296875" style="17" customWidth="1"/>
    <col min="6" max="6" width="2.26953125" style="17" customWidth="1"/>
    <col min="7" max="7" width="18.81640625" style="17" customWidth="1"/>
    <col min="8" max="8" width="12.7265625" style="17" customWidth="1"/>
    <col min="9" max="9" width="2.7265625" style="17" customWidth="1"/>
    <col min="10" max="10" width="15.81640625" style="17" customWidth="1"/>
    <col min="11" max="11" width="12.1796875" style="17" customWidth="1"/>
    <col min="12" max="12" width="11.54296875" style="17"/>
    <col min="13" max="14" width="0" style="17" hidden="1" customWidth="1"/>
    <col min="15" max="16384" width="11.54296875" style="17"/>
  </cols>
  <sheetData>
    <row r="3" spans="1:14" ht="14" x14ac:dyDescent="0.3">
      <c r="A3" s="82" t="s">
        <v>36</v>
      </c>
      <c r="B3" s="82"/>
      <c r="C3" s="82"/>
      <c r="D3" s="82"/>
      <c r="E3" s="82"/>
      <c r="F3" s="82"/>
      <c r="G3" s="82"/>
      <c r="H3" s="82"/>
      <c r="I3" s="82"/>
      <c r="J3" s="82"/>
      <c r="K3" s="82"/>
    </row>
    <row r="4" spans="1:14" ht="13" x14ac:dyDescent="0.3">
      <c r="A4" s="81" t="s">
        <v>91</v>
      </c>
      <c r="B4" s="81"/>
      <c r="C4" s="81"/>
      <c r="D4" s="81"/>
      <c r="E4" s="81"/>
      <c r="F4" s="81"/>
      <c r="G4" s="81"/>
      <c r="H4" s="81"/>
      <c r="I4" s="81"/>
      <c r="J4" s="81"/>
      <c r="K4" s="81"/>
    </row>
    <row r="5" spans="1:14" x14ac:dyDescent="0.25">
      <c r="C5" s="17" t="s">
        <v>101</v>
      </c>
    </row>
    <row r="6" spans="1:14" x14ac:dyDescent="0.25">
      <c r="G6" s="26" t="str">
        <f>IF(H9="","",IF(H9&lt;30,"Attention : ce test est déconseillé avec des petits effectifs.",""))</f>
        <v/>
      </c>
    </row>
    <row r="7" spans="1:14" ht="51" x14ac:dyDescent="0.3">
      <c r="C7" s="27" t="s">
        <v>100</v>
      </c>
      <c r="D7" s="28"/>
      <c r="E7" s="29" t="s">
        <v>22</v>
      </c>
      <c r="G7" s="73" t="s">
        <v>90</v>
      </c>
      <c r="H7" s="74"/>
      <c r="J7" s="71" t="s">
        <v>23</v>
      </c>
      <c r="K7" s="72"/>
      <c r="M7" s="30" t="s">
        <v>25</v>
      </c>
    </row>
    <row r="8" spans="1:14" x14ac:dyDescent="0.25">
      <c r="C8" s="2"/>
      <c r="E8" s="2">
        <v>2</v>
      </c>
      <c r="G8" s="35"/>
      <c r="H8" s="36"/>
      <c r="J8" s="45"/>
      <c r="K8" s="46"/>
    </row>
    <row r="9" spans="1:14" ht="13" x14ac:dyDescent="0.3">
      <c r="G9" s="37" t="s">
        <v>37</v>
      </c>
      <c r="H9" s="15"/>
      <c r="J9" s="47" t="s">
        <v>34</v>
      </c>
      <c r="K9" s="48" t="str">
        <f>IF(H11="","",N11)</f>
        <v/>
      </c>
      <c r="M9" s="17" t="s">
        <v>26</v>
      </c>
      <c r="N9" s="17">
        <f>H10-C8</f>
        <v>0</v>
      </c>
    </row>
    <row r="10" spans="1:14" ht="13" x14ac:dyDescent="0.3">
      <c r="G10" s="37" t="s">
        <v>38</v>
      </c>
      <c r="H10" s="16"/>
      <c r="J10" s="47" t="s">
        <v>35</v>
      </c>
      <c r="K10" s="48" t="str">
        <f>IF(H11="","",N15)</f>
        <v/>
      </c>
      <c r="M10" s="17" t="s">
        <v>27</v>
      </c>
      <c r="N10" s="17" t="e">
        <f>H11/SQRT(H9)</f>
        <v>#DIV/0!</v>
      </c>
    </row>
    <row r="11" spans="1:14" ht="13" x14ac:dyDescent="0.3">
      <c r="G11" s="37" t="s">
        <v>39</v>
      </c>
      <c r="H11" s="16"/>
      <c r="M11" s="17" t="s">
        <v>28</v>
      </c>
      <c r="N11" s="17" t="e">
        <f>ABS(N9/N10)</f>
        <v>#DIV/0!</v>
      </c>
    </row>
    <row r="12" spans="1:14" ht="13" x14ac:dyDescent="0.3">
      <c r="G12" s="37" t="s">
        <v>84</v>
      </c>
      <c r="H12" s="38" t="str">
        <f>IF(H11="","",H11/H10)</f>
        <v/>
      </c>
      <c r="J12" s="31" t="str">
        <f>IF(C8="","Pensez à renseigner la valeur théorique.","")</f>
        <v>Pensez à renseigner la valeur théorique.</v>
      </c>
    </row>
    <row r="13" spans="1:14" ht="13" x14ac:dyDescent="0.3">
      <c r="G13" s="39" t="s">
        <v>80</v>
      </c>
      <c r="H13" s="40"/>
      <c r="M13" s="17" t="s">
        <v>29</v>
      </c>
      <c r="N13" s="17">
        <f>H9-1</f>
        <v>-1</v>
      </c>
    </row>
    <row r="14" spans="1:14" ht="13" x14ac:dyDescent="0.3">
      <c r="G14" s="41" t="s">
        <v>81</v>
      </c>
      <c r="H14" s="42" t="str">
        <f>IF(H11="","",N33)</f>
        <v/>
      </c>
    </row>
    <row r="15" spans="1:14" ht="13" x14ac:dyDescent="0.3">
      <c r="G15" s="43" t="s">
        <v>82</v>
      </c>
      <c r="H15" s="44" t="str">
        <f>IF(H11="","",N34)</f>
        <v/>
      </c>
      <c r="M15" s="17" t="s">
        <v>24</v>
      </c>
      <c r="N15" s="17" t="e">
        <f>TDIST(N11,N13,E8)</f>
        <v>#DIV/0!</v>
      </c>
    </row>
    <row r="17" spans="13:14" x14ac:dyDescent="0.25">
      <c r="M17" s="23" t="s">
        <v>30</v>
      </c>
    </row>
    <row r="18" spans="13:14" x14ac:dyDescent="0.25">
      <c r="M18" s="17" t="s">
        <v>31</v>
      </c>
      <c r="N18" s="17">
        <f>H9</f>
        <v>0</v>
      </c>
    </row>
    <row r="19" spans="13:14" x14ac:dyDescent="0.25">
      <c r="M19" s="17" t="s">
        <v>32</v>
      </c>
      <c r="N19" s="17">
        <f>COUNTA(A8:A65003)</f>
        <v>0</v>
      </c>
    </row>
    <row r="20" spans="13:14" x14ac:dyDescent="0.25">
      <c r="M20" s="17" t="s">
        <v>33</v>
      </c>
      <c r="N20" s="17">
        <f>IF(N18=N19,0,1)</f>
        <v>0</v>
      </c>
    </row>
    <row r="22" spans="13:14" x14ac:dyDescent="0.25">
      <c r="M22" s="23" t="s">
        <v>60</v>
      </c>
    </row>
    <row r="23" spans="13:14" x14ac:dyDescent="0.25">
      <c r="M23" s="17" t="s">
        <v>64</v>
      </c>
      <c r="N23" s="17">
        <f>H10+(H11*2)</f>
        <v>0</v>
      </c>
    </row>
    <row r="24" spans="13:14" x14ac:dyDescent="0.25">
      <c r="M24" s="32" t="s">
        <v>61</v>
      </c>
      <c r="N24" s="17">
        <f>H10-(H11*2)</f>
        <v>0</v>
      </c>
    </row>
    <row r="25" spans="13:14" x14ac:dyDescent="0.25">
      <c r="M25" s="17" t="s">
        <v>62</v>
      </c>
      <c r="N25" s="17">
        <f>COUNTIF(A8:A65003,"&gt;"&amp;N23)</f>
        <v>0</v>
      </c>
    </row>
    <row r="26" spans="13:14" x14ac:dyDescent="0.25">
      <c r="M26" s="17" t="s">
        <v>63</v>
      </c>
      <c r="N26" s="17">
        <f>COUNTIF(A8:A65003,"&lt;"&amp;N24)</f>
        <v>0</v>
      </c>
    </row>
    <row r="27" spans="13:14" x14ac:dyDescent="0.25">
      <c r="M27" s="17" t="s">
        <v>65</v>
      </c>
      <c r="N27" s="17">
        <f>N25+N26</f>
        <v>0</v>
      </c>
    </row>
    <row r="28" spans="13:14" x14ac:dyDescent="0.25">
      <c r="M28" s="17" t="s">
        <v>66</v>
      </c>
      <c r="N28" s="33" t="e">
        <f>N27/H9</f>
        <v>#DIV/0!</v>
      </c>
    </row>
    <row r="30" spans="13:14" x14ac:dyDescent="0.25">
      <c r="M30" s="23" t="s">
        <v>83</v>
      </c>
    </row>
    <row r="31" spans="13:14" x14ac:dyDescent="0.25">
      <c r="M31" s="17" t="s">
        <v>85</v>
      </c>
      <c r="N31" s="17" t="e">
        <f>TINV(0.05,N13)</f>
        <v>#NUM!</v>
      </c>
    </row>
    <row r="32" spans="13:14" x14ac:dyDescent="0.25">
      <c r="M32" s="17" t="s">
        <v>86</v>
      </c>
      <c r="N32" s="17" t="e">
        <f>N10*N31</f>
        <v>#DIV/0!</v>
      </c>
    </row>
    <row r="33" spans="13:14" x14ac:dyDescent="0.25">
      <c r="M33" s="17" t="s">
        <v>87</v>
      </c>
      <c r="N33" s="34" t="e">
        <f>H10-N32</f>
        <v>#DIV/0!</v>
      </c>
    </row>
    <row r="34" spans="13:14" x14ac:dyDescent="0.25">
      <c r="M34" s="17" t="s">
        <v>88</v>
      </c>
      <c r="N34" s="34" t="e">
        <f>H10+N32</f>
        <v>#DIV/0!</v>
      </c>
    </row>
  </sheetData>
  <sheetProtection sheet="1" objects="1" scenarios="1"/>
  <mergeCells count="4">
    <mergeCell ref="G7:H7"/>
    <mergeCell ref="J7:K7"/>
    <mergeCell ref="A3:K3"/>
    <mergeCell ref="A4:K4"/>
  </mergeCells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FFFF"/>
  </sheetPr>
  <dimension ref="B4:J42"/>
  <sheetViews>
    <sheetView workbookViewId="0">
      <selection activeCell="B4" sqref="B4:I5"/>
    </sheetView>
  </sheetViews>
  <sheetFormatPr baseColWidth="10" defaultColWidth="11.54296875" defaultRowHeight="12.5" x14ac:dyDescent="0.25"/>
  <cols>
    <col min="1" max="1" width="13" style="17" customWidth="1"/>
    <col min="2" max="2" width="11.54296875" style="17"/>
    <col min="3" max="3" width="5.54296875" style="17" customWidth="1"/>
    <col min="4" max="16384" width="11.54296875" style="17"/>
  </cols>
  <sheetData>
    <row r="4" spans="2:10" ht="14" x14ac:dyDescent="0.3">
      <c r="B4" s="60" t="s">
        <v>36</v>
      </c>
      <c r="C4" s="61"/>
      <c r="D4" s="61"/>
      <c r="E4" s="61"/>
      <c r="F4" s="61"/>
      <c r="G4" s="61"/>
      <c r="H4" s="61"/>
      <c r="I4" s="62"/>
      <c r="J4" s="18"/>
    </row>
    <row r="5" spans="2:10" ht="13" x14ac:dyDescent="0.3">
      <c r="B5" s="63"/>
      <c r="C5" s="64"/>
      <c r="D5" s="64"/>
      <c r="E5" s="64" t="s">
        <v>42</v>
      </c>
      <c r="F5" s="64"/>
      <c r="G5" s="64"/>
      <c r="H5" s="64"/>
      <c r="I5" s="65"/>
      <c r="J5" s="19"/>
    </row>
    <row r="7" spans="2:10" ht="13" x14ac:dyDescent="0.3">
      <c r="B7" s="20" t="s">
        <v>43</v>
      </c>
    </row>
    <row r="9" spans="2:10" x14ac:dyDescent="0.25">
      <c r="B9" s="17" t="s">
        <v>44</v>
      </c>
    </row>
    <row r="10" spans="2:10" x14ac:dyDescent="0.25">
      <c r="B10" s="21" t="s">
        <v>41</v>
      </c>
      <c r="D10" s="17" t="s">
        <v>45</v>
      </c>
    </row>
    <row r="11" spans="2:10" x14ac:dyDescent="0.25">
      <c r="B11" s="22">
        <v>34.512116902333219</v>
      </c>
      <c r="D11" s="23" t="s">
        <v>46</v>
      </c>
    </row>
    <row r="12" spans="2:10" x14ac:dyDescent="0.25">
      <c r="B12" s="24">
        <v>26.456165263225557</v>
      </c>
      <c r="D12" s="17" t="s">
        <v>47</v>
      </c>
    </row>
    <row r="13" spans="2:10" x14ac:dyDescent="0.25">
      <c r="B13" s="24">
        <v>34.049638846481685</v>
      </c>
      <c r="D13" s="17" t="s">
        <v>48</v>
      </c>
    </row>
    <row r="14" spans="2:10" ht="13" x14ac:dyDescent="0.3">
      <c r="B14" s="24">
        <v>25.309133282717085</v>
      </c>
      <c r="D14" s="17" t="s">
        <v>49</v>
      </c>
      <c r="E14" s="17" t="s">
        <v>51</v>
      </c>
    </row>
    <row r="15" spans="2:10" ht="13" x14ac:dyDescent="0.3">
      <c r="B15" s="24">
        <v>36.922527973074466</v>
      </c>
      <c r="E15" s="17" t="s">
        <v>57</v>
      </c>
    </row>
    <row r="16" spans="2:10" ht="13" x14ac:dyDescent="0.3">
      <c r="B16" s="24">
        <v>29.881225676290342</v>
      </c>
      <c r="E16" s="17" t="s">
        <v>59</v>
      </c>
    </row>
    <row r="17" spans="2:9" x14ac:dyDescent="0.25">
      <c r="B17" s="24">
        <v>29.112378645804711</v>
      </c>
    </row>
    <row r="18" spans="2:9" x14ac:dyDescent="0.25">
      <c r="B18" s="24">
        <v>37.561925485788379</v>
      </c>
      <c r="D18" s="23" t="s">
        <v>50</v>
      </c>
    </row>
    <row r="19" spans="2:9" x14ac:dyDescent="0.25">
      <c r="B19" s="24">
        <v>21.544655131292529</v>
      </c>
      <c r="D19" s="17" t="s">
        <v>75</v>
      </c>
    </row>
    <row r="20" spans="2:9" x14ac:dyDescent="0.25">
      <c r="B20" s="24">
        <v>30.690096157995868</v>
      </c>
    </row>
    <row r="21" spans="2:9" ht="13.5" x14ac:dyDescent="0.35">
      <c r="B21" s="24">
        <v>35.003573733119993</v>
      </c>
      <c r="D21" s="3" t="s">
        <v>76</v>
      </c>
      <c r="E21" s="4"/>
      <c r="F21" s="5"/>
      <c r="G21" s="5"/>
      <c r="H21" s="5"/>
      <c r="I21" s="6"/>
    </row>
    <row r="22" spans="2:9" ht="13.5" x14ac:dyDescent="0.35">
      <c r="B22" s="24">
        <v>19.56718627596274</v>
      </c>
      <c r="D22" s="7"/>
      <c r="E22" s="8"/>
      <c r="F22" s="9"/>
      <c r="G22" s="9"/>
      <c r="H22" s="9"/>
      <c r="I22" s="10"/>
    </row>
    <row r="23" spans="2:9" ht="13.5" x14ac:dyDescent="0.35">
      <c r="B23" s="24">
        <v>29.136457518034149</v>
      </c>
      <c r="D23" s="7"/>
      <c r="E23" s="8" t="s">
        <v>52</v>
      </c>
      <c r="F23" s="9"/>
      <c r="G23" s="9"/>
      <c r="H23" s="9"/>
      <c r="I23" s="10"/>
    </row>
    <row r="24" spans="2:9" ht="13.5" x14ac:dyDescent="0.35">
      <c r="B24" s="24">
        <v>32.597937509563053</v>
      </c>
      <c r="D24" s="7"/>
      <c r="E24" s="8"/>
      <c r="F24" s="9"/>
      <c r="G24" s="9"/>
      <c r="H24" s="9"/>
      <c r="I24" s="10"/>
    </row>
    <row r="25" spans="2:9" ht="13.5" x14ac:dyDescent="0.35">
      <c r="B25" s="24">
        <v>35.589390639215708</v>
      </c>
      <c r="D25" s="7" t="s">
        <v>53</v>
      </c>
      <c r="E25" s="8"/>
      <c r="F25" s="9"/>
      <c r="G25" s="9"/>
      <c r="H25" s="9"/>
      <c r="I25" s="10"/>
    </row>
    <row r="26" spans="2:9" ht="13.5" x14ac:dyDescent="0.35">
      <c r="B26" s="24">
        <v>29.795500116306357</v>
      </c>
      <c r="D26" s="7" t="s">
        <v>77</v>
      </c>
      <c r="E26" s="8"/>
      <c r="F26" s="9"/>
      <c r="G26" s="9"/>
      <c r="H26" s="9"/>
      <c r="I26" s="10"/>
    </row>
    <row r="27" spans="2:9" ht="13.5" x14ac:dyDescent="0.35">
      <c r="B27" s="24">
        <v>31.953185346792452</v>
      </c>
      <c r="D27" s="7" t="s">
        <v>78</v>
      </c>
      <c r="E27" s="8"/>
      <c r="F27" s="9"/>
      <c r="G27" s="9"/>
      <c r="H27" s="9"/>
      <c r="I27" s="10"/>
    </row>
    <row r="28" spans="2:9" ht="13.5" x14ac:dyDescent="0.35">
      <c r="B28" s="24">
        <v>29.147325979720335</v>
      </c>
      <c r="D28" s="7" t="s">
        <v>54</v>
      </c>
      <c r="E28" s="8"/>
      <c r="F28" s="9"/>
      <c r="G28" s="9"/>
      <c r="H28" s="9"/>
      <c r="I28" s="10"/>
    </row>
    <row r="29" spans="2:9" ht="13.5" x14ac:dyDescent="0.35">
      <c r="B29" s="24">
        <v>33.324464614706812</v>
      </c>
      <c r="D29" s="7" t="s">
        <v>79</v>
      </c>
      <c r="E29" s="8"/>
      <c r="F29" s="9"/>
      <c r="G29" s="9"/>
      <c r="H29" s="9"/>
      <c r="I29" s="10"/>
    </row>
    <row r="30" spans="2:9" ht="13.5" x14ac:dyDescent="0.35">
      <c r="B30" s="24">
        <v>34.253183760738466</v>
      </c>
      <c r="D30" s="7" t="s">
        <v>55</v>
      </c>
      <c r="E30" s="8"/>
      <c r="F30" s="9"/>
      <c r="G30" s="9"/>
      <c r="H30" s="9"/>
      <c r="I30" s="10"/>
    </row>
    <row r="31" spans="2:9" ht="13.5" x14ac:dyDescent="0.35">
      <c r="B31" s="24">
        <v>26.443375493981875</v>
      </c>
      <c r="D31" s="7" t="s">
        <v>56</v>
      </c>
      <c r="E31" s="8"/>
      <c r="F31" s="9"/>
      <c r="G31" s="9"/>
      <c r="H31" s="9"/>
      <c r="I31" s="10"/>
    </row>
    <row r="32" spans="2:9" ht="13.5" x14ac:dyDescent="0.35">
      <c r="B32" s="24">
        <v>34.564083155855769</v>
      </c>
      <c r="D32" s="11">
        <v>30.60031</v>
      </c>
      <c r="E32" s="12"/>
      <c r="F32" s="13"/>
      <c r="G32" s="13"/>
      <c r="H32" s="13"/>
      <c r="I32" s="14"/>
    </row>
    <row r="33" spans="2:2" x14ac:dyDescent="0.25">
      <c r="B33" s="24">
        <v>34.579771939461352</v>
      </c>
    </row>
    <row r="34" spans="2:2" x14ac:dyDescent="0.25">
      <c r="B34" s="24">
        <v>35.36566631126334</v>
      </c>
    </row>
    <row r="35" spans="2:2" x14ac:dyDescent="0.25">
      <c r="B35" s="24">
        <v>27.501799953170121</v>
      </c>
    </row>
    <row r="36" spans="2:2" x14ac:dyDescent="0.25">
      <c r="B36" s="24">
        <v>32.649295538503793</v>
      </c>
    </row>
    <row r="37" spans="2:2" x14ac:dyDescent="0.25">
      <c r="B37" s="24">
        <v>29.660661842426634</v>
      </c>
    </row>
    <row r="38" spans="2:2" x14ac:dyDescent="0.25">
      <c r="B38" s="24">
        <v>26.755269648929243</v>
      </c>
    </row>
    <row r="39" spans="2:2" x14ac:dyDescent="0.25">
      <c r="B39" s="24">
        <v>26.710289451584686</v>
      </c>
    </row>
    <row r="40" spans="2:2" x14ac:dyDescent="0.25">
      <c r="B40" s="24">
        <v>33.560080585884862</v>
      </c>
    </row>
    <row r="41" spans="2:2" x14ac:dyDescent="0.25">
      <c r="B41" s="24">
        <v>31.016155692923348</v>
      </c>
    </row>
    <row r="42" spans="2:2" x14ac:dyDescent="0.25">
      <c r="B42" s="25">
        <v>24.000404512917157</v>
      </c>
    </row>
  </sheetData>
  <sheetProtection sheet="1" objects="1" scenarios="1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Notice</vt:lpstr>
      <vt:lpstr>Valeurs</vt:lpstr>
      <vt:lpstr>Paramètres</vt:lpstr>
      <vt:lpstr>Méthode avec 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Gilles</dc:creator>
  <cp:lastModifiedBy>Sev</cp:lastModifiedBy>
  <dcterms:created xsi:type="dcterms:W3CDTF">2013-01-09T16:30:35Z</dcterms:created>
  <dcterms:modified xsi:type="dcterms:W3CDTF">2022-05-31T15:19:33Z</dcterms:modified>
</cp:coreProperties>
</file>